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oltsegvetes\Megosztott\KÖZÉRTHETŐ KÖLTSÉGVETÉS-Vizualizáció\Feltöltések!!!!!!\Aktuális betöltés_20250522\"/>
    </mc:Choice>
  </mc:AlternateContent>
  <bookViews>
    <workbookView xWindow="0" yWindow="0" windowWidth="28800" windowHeight="11775" activeTab="1"/>
  </bookViews>
  <sheets>
    <sheet name="2025 BEVÉTEL" sheetId="3" r:id="rId1"/>
    <sheet name="2025 KIADÁS" sheetId="4" r:id="rId2"/>
    <sheet name="2024 BEVÉTEL" sheetId="7" r:id="rId3"/>
    <sheet name="2024 KIADÁS" sheetId="8" r:id="rId4"/>
  </sheets>
  <externalReferences>
    <externalReference r:id="rId5"/>
  </externalReferences>
  <definedNames>
    <definedName name="_xlnm._FilterDatabase" localSheetId="2" hidden="1">'2024 BEVÉTEL'!$A$2:$C$59</definedName>
    <definedName name="_xlnm._FilterDatabase" localSheetId="3" hidden="1">'2024 KIADÁS'!$A$2:$U$2</definedName>
    <definedName name="_xlnm._FilterDatabase" localSheetId="0" hidden="1">'2025 BEVÉTEL'!$A$2:$C$50</definedName>
    <definedName name="_xlnm._FilterDatabase" localSheetId="1" hidden="1">'2025 KIADÁS'!$A$2:$BO$191</definedName>
    <definedName name="kotvall_modja">[1]Munka2!$B$3:$B$5</definedName>
    <definedName name="_xlnm.Print_Area" localSheetId="2">'2024 BEVÉTEL'!$A$1:$C$59</definedName>
    <definedName name="_xlnm.Print_Area" localSheetId="0">'2025 BEVÉTEL'!$A$1:$C$50</definedName>
    <definedName name="szervezeti_egyseg">[1]Munka2!$G$2:$G$26</definedName>
  </definedNames>
  <calcPr calcId="162913"/>
</workbook>
</file>

<file path=xl/calcChain.xml><?xml version="1.0" encoding="utf-8"?>
<calcChain xmlns="http://schemas.openxmlformats.org/spreadsheetml/2006/main">
  <c r="C66" i="7" l="1"/>
  <c r="C65" i="7"/>
  <c r="C64" i="7"/>
  <c r="C63" i="7"/>
  <c r="C62" i="7"/>
  <c r="C61" i="7"/>
  <c r="C232" i="8"/>
  <c r="C126" i="8"/>
  <c r="C127" i="8"/>
  <c r="C137" i="8"/>
  <c r="C117" i="8"/>
  <c r="C115" i="8" s="1"/>
  <c r="C83" i="8"/>
  <c r="C55" i="8"/>
  <c r="C31" i="8" l="1"/>
  <c r="C4" i="8"/>
  <c r="C24" i="8"/>
  <c r="C5" i="8"/>
  <c r="C21" i="8"/>
  <c r="C23" i="8"/>
  <c r="C22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56" i="7" l="1"/>
  <c r="C25" i="7"/>
  <c r="C18" i="7" s="1"/>
  <c r="C237" i="8" l="1"/>
  <c r="C216" i="8"/>
  <c r="C209" i="8"/>
  <c r="C196" i="8"/>
  <c r="C193" i="8" s="1"/>
  <c r="C165" i="8"/>
  <c r="C150" i="8"/>
  <c r="C122" i="8"/>
  <c r="C110" i="8"/>
  <c r="C75" i="8"/>
  <c r="C63" i="8"/>
  <c r="C43" i="8"/>
  <c r="C39" i="8"/>
  <c r="C6" i="8"/>
  <c r="C3" i="8" s="1"/>
  <c r="C54" i="7"/>
  <c r="C51" i="7"/>
  <c r="C48" i="7"/>
  <c r="C37" i="7" s="1"/>
  <c r="C44" i="7"/>
  <c r="C38" i="7"/>
  <c r="C29" i="7"/>
  <c r="C19" i="7"/>
  <c r="C11" i="7"/>
  <c r="C4" i="7"/>
  <c r="C208" i="8" l="1"/>
  <c r="C207" i="8" s="1"/>
  <c r="C121" i="8"/>
  <c r="C54" i="8"/>
  <c r="C42" i="8" s="1"/>
  <c r="C27" i="8"/>
  <c r="C26" i="8" s="1"/>
  <c r="C3" i="7"/>
  <c r="C240" i="8" l="1"/>
  <c r="C67" i="7"/>
  <c r="C63" i="3" l="1"/>
  <c r="C61" i="3"/>
  <c r="C27" i="4" l="1"/>
  <c r="C31" i="4"/>
  <c r="C26" i="4" s="1"/>
  <c r="C69" i="4" l="1"/>
  <c r="C88" i="4"/>
  <c r="C64" i="4"/>
  <c r="C188" i="4" l="1"/>
  <c r="C176" i="4"/>
  <c r="C172" i="4" l="1"/>
  <c r="C87" i="4"/>
  <c r="C157" i="4" l="1"/>
  <c r="C154" i="4" s="1"/>
  <c r="C134" i="4" l="1"/>
  <c r="C92" i="4"/>
  <c r="C118" i="4"/>
  <c r="C105" i="4"/>
  <c r="C97" i="4"/>
  <c r="C85" i="4"/>
  <c r="C83" i="4"/>
  <c r="C96" i="4" l="1"/>
  <c r="C91" i="4" s="1"/>
  <c r="C59" i="4"/>
  <c r="C52" i="4" l="1"/>
  <c r="C51" i="4" s="1"/>
  <c r="C43" i="4" l="1"/>
  <c r="C42" i="4" s="1"/>
  <c r="C40" i="4"/>
  <c r="C39" i="4" s="1"/>
  <c r="C24" i="4"/>
  <c r="C25" i="4"/>
  <c r="C21" i="4"/>
  <c r="C22" i="4"/>
  <c r="C23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4" i="4"/>
  <c r="C6" i="4" l="1"/>
  <c r="C5" i="4" s="1"/>
  <c r="C3" i="4" s="1"/>
  <c r="C47" i="3" l="1"/>
  <c r="C45" i="3" s="1"/>
  <c r="C60" i="3" s="1"/>
  <c r="C42" i="3"/>
  <c r="C59" i="3" s="1"/>
  <c r="C39" i="3" l="1"/>
  <c r="C37" i="3"/>
  <c r="C35" i="3"/>
  <c r="C34" i="3" l="1"/>
  <c r="C58" i="3" s="1"/>
  <c r="C26" i="3"/>
  <c r="C57" i="3" s="1"/>
  <c r="C22" i="3"/>
  <c r="C16" i="3"/>
  <c r="C15" i="3" s="1"/>
  <c r="C56" i="3" s="1"/>
  <c r="C10" i="3" l="1"/>
  <c r="C4" i="3"/>
  <c r="C3" i="3" l="1"/>
  <c r="C55" i="3" s="1"/>
  <c r="C171" i="4"/>
  <c r="C191" i="4" s="1"/>
</calcChain>
</file>

<file path=xl/sharedStrings.xml><?xml version="1.0" encoding="utf-8"?>
<sst xmlns="http://schemas.openxmlformats.org/spreadsheetml/2006/main" count="694" uniqueCount="481">
  <si>
    <t>#</t>
  </si>
  <si>
    <t>Megnevezés</t>
  </si>
  <si>
    <t>Működési támogatások államháztartáson belülről (B1)</t>
  </si>
  <si>
    <t>Önkormányzatok működési támogatásai (B11)</t>
  </si>
  <si>
    <t>Helyi önkormányzatok működésének általános támogatása  (B1101)</t>
  </si>
  <si>
    <t>Az önkormányzat köznevelési feladatainak támogatása  (B1102)</t>
  </si>
  <si>
    <t>Önkormányzatok szociális, gyermekjóléti és gyermekétkeztetési feladatainak támogatása (B1103)</t>
  </si>
  <si>
    <t>Önkormányzatok kulturális feladatainak támogatása (B1104)</t>
  </si>
  <si>
    <t>Egyéb működési támogatások államháztartáson belülről (B12)</t>
  </si>
  <si>
    <t>Közhasznú foglalkoztatás  (B1201)</t>
  </si>
  <si>
    <t>Közhatalmi bevételek (B2)</t>
  </si>
  <si>
    <t>Vagyoni típusú adók  (B21)</t>
  </si>
  <si>
    <t>Építményadó  (B2101)</t>
  </si>
  <si>
    <t>Telekadó (B2102)</t>
  </si>
  <si>
    <t>Magánszemélyek kommunális adója  (B2103)</t>
  </si>
  <si>
    <t>Iparűzési adó (B22)</t>
  </si>
  <si>
    <t>Idegenforgalmi adó (B23)</t>
  </si>
  <si>
    <t>Egyéb közhatalmi bevételek (díjak, bírságok, pótlékok ) (B24)</t>
  </si>
  <si>
    <t>Működési bevételek (B3)</t>
  </si>
  <si>
    <t>Nyújtott szolgáltatások ellenértéke (B301)</t>
  </si>
  <si>
    <t>Közvetített szolgáltatások ellenértéke (B302)</t>
  </si>
  <si>
    <t>Felhalmozási bevételek, támogatások, átvett pénzeszközök (B4)</t>
  </si>
  <si>
    <t>Dolgozóknak adott lakásvásárlási, lakásépítési kölcsönök visszatérülése (B4101)</t>
  </si>
  <si>
    <t>Felhalmozási bevételek (B42)</t>
  </si>
  <si>
    <t>Egyéb felhalmozási célú támogatások bevételei államháztartáson belülről (B43)</t>
  </si>
  <si>
    <t>Személyi juttatások és járulékok (K1)</t>
  </si>
  <si>
    <t>Polgármesteri Hivatal személyi juttatásai és járulékai (K101)</t>
  </si>
  <si>
    <t>Gazdasági Intézmény és intézményei személyi juttatásai és járulékai (K102)</t>
  </si>
  <si>
    <t>Óvodák személyi juttatásai és járulékai (K10201)</t>
  </si>
  <si>
    <t>Ambrus Óvoda Vörösmarty tagóvoda személyi juttatásai és járulékai (K102010101)</t>
  </si>
  <si>
    <t>Aradi Óvoda Csányi és Pozsonyi Tagóvoda juttatásai és járulékai (K102010102)</t>
  </si>
  <si>
    <t>Aranyalma Óvoda Kertvárosi Tagóvoda juttatásai és járulékai (K102010103)</t>
  </si>
  <si>
    <t>Bőrfestő Óvoda személyi juttatásai és járulékai (K102010104)</t>
  </si>
  <si>
    <t>Dalos Ovi Óvoda személyi juttatásai és járulékai (K102010105)</t>
  </si>
  <si>
    <t>Deák Óvoda személyi juttatásai és járulékai (K102010106)</t>
  </si>
  <si>
    <t>Homoktövis Óvoda személyi juttatásai és járulékai (K102010107)</t>
  </si>
  <si>
    <t>Gazdasági Intézmény Központ juttatásai és járulékai (K10202)</t>
  </si>
  <si>
    <t>Szociális Intézmény juttatásai és járulékai (K10203)</t>
  </si>
  <si>
    <t>Újpesti Bölcsődék Intézményének juttatásai és járulékai (K10204)</t>
  </si>
  <si>
    <t>Önkormányzat személyi juttatásai és járulékai (K103)</t>
  </si>
  <si>
    <t>Dologi kiadások (K2)</t>
  </si>
  <si>
    <t>Gazdasági Intézmény és intézményeinek dologi kiadásai (K201)</t>
  </si>
  <si>
    <t>Óvodák saját dologi kiadásai (K20101)</t>
  </si>
  <si>
    <t>Szociális Intézmény saját dologi kiadásai (K20102)</t>
  </si>
  <si>
    <t>Újpesti Bölcsődék Intézményének saját dologi kiadásai (K20103)</t>
  </si>
  <si>
    <t>Gazdasági Intézmény dologi kiadásai (K20104)</t>
  </si>
  <si>
    <t>Óvodák beépülő dologi dologi kiadásai (K2010401)</t>
  </si>
  <si>
    <t>Polgármesteri Hivatal dologi kiadásai (K202)</t>
  </si>
  <si>
    <t>Ellátottak pénzbeli juttatásai (K3)</t>
  </si>
  <si>
    <t>Önkormányzat ellátottjainak pénzbeli juttatásai (K31)</t>
  </si>
  <si>
    <t>Intézmények ellátottjainak pénzbeli juttatásai (K32)</t>
  </si>
  <si>
    <t>Egyéb működési kiadások, tartalékok (K4)</t>
  </si>
  <si>
    <t>Működési támogatások államháztartáson belülre (K41)</t>
  </si>
  <si>
    <t>Rendőrség támogatása (K4102)</t>
  </si>
  <si>
    <t>Bursa Hungarica - ösztöndíjak (K4103)</t>
  </si>
  <si>
    <t>Szolidaritási hozzájárulás (K42)</t>
  </si>
  <si>
    <t>Működési támogatások államháztartáson kívülre (K43)</t>
  </si>
  <si>
    <t>Kerületi cégek közszolgáltatási szerződései, támogatásai (K4301)</t>
  </si>
  <si>
    <t>Újpesti Városgondnokság Kft. közszolgáltatási szerződés (K430101)</t>
  </si>
  <si>
    <t>UV Zrt. közszolgáltatási szerződés (K430102)</t>
  </si>
  <si>
    <t>Újpesti Sajtó Nonprofit Kft. támogatása (K430103)</t>
  </si>
  <si>
    <t>Újpesti Egészségügyi Szolgáltató Nonprofit Kft. támogatás (K430105)</t>
  </si>
  <si>
    <t>Újpesti Pályázati Projektmenedzser Zrt. közszolgáltatási szerződés (K430106)</t>
  </si>
  <si>
    <t>Sportklubok támogatásai (K4302)</t>
  </si>
  <si>
    <t>Újpesti Haladás FC támogatása (K430201)</t>
  </si>
  <si>
    <t>Fővárosi Vízművek SK támogatása (K430202)</t>
  </si>
  <si>
    <t>ÚSC Városi Sportiskola támogatása (K430203)</t>
  </si>
  <si>
    <t>Madárfészek Ökölvívó Akadémia Alapítvány támogatása (K430204)</t>
  </si>
  <si>
    <t>Kulturális szervezetek, egyházak támogatása (K4303)</t>
  </si>
  <si>
    <t>BEM Néptáncegyüttes támogatása (K430301)</t>
  </si>
  <si>
    <t>MÁV Szimfonikusok támogatása (K430304)</t>
  </si>
  <si>
    <t>Állatmentő Liga (állatmentő és természetvédelmi őrszolgálat) támogatása (K430404)</t>
  </si>
  <si>
    <t>Áthúzódó kötelezettségvállalások, elszámolások (K4305)</t>
  </si>
  <si>
    <t>Tartalékok (K44)</t>
  </si>
  <si>
    <t>Általános tartalék (K4401)</t>
  </si>
  <si>
    <t>Egyéb működési tartalék (K440201)</t>
  </si>
  <si>
    <t>Bizottsági tartalék (K440202)</t>
  </si>
  <si>
    <t>Fejlesztési tartalék (K4403)</t>
  </si>
  <si>
    <t>Beruházások (K5)</t>
  </si>
  <si>
    <t>Intézményi beruházások (K51)</t>
  </si>
  <si>
    <t>Gazdasági Intézmény és intézményei beruházási keret (K5101)</t>
  </si>
  <si>
    <t>Polgármesteri Hivatal beruházásai (K5102)</t>
  </si>
  <si>
    <t>Önkormányzat beruházásai (K52)</t>
  </si>
  <si>
    <t>Felújítások (K6)</t>
  </si>
  <si>
    <t>Polgármesteri Hivatal felújításai (K61)</t>
  </si>
  <si>
    <t>Gazdasági Intézmény felújításai (K62)</t>
  </si>
  <si>
    <t>Önkormányzat felújításai (K63)</t>
  </si>
  <si>
    <t>Egyéb felhalmozási kiadások (K7)</t>
  </si>
  <si>
    <t>Finanszírozási kiadások (K8)</t>
  </si>
  <si>
    <t>x</t>
  </si>
  <si>
    <t>Felhalmozási célú átvett pénzeszközök (B41)</t>
  </si>
  <si>
    <t>Ingatlanértékesítés (B4201)</t>
  </si>
  <si>
    <t>Részesedések megszűnéséhez kapcsolódó bevételek (B4202)</t>
  </si>
  <si>
    <t>Nemzetiségi Önkormányzatok támogatása (K4101)</t>
  </si>
  <si>
    <t>UJKK Nonprofit Kft. közszolgáltatási szerződés (K430104)</t>
  </si>
  <si>
    <t>2024 kiadás</t>
  </si>
  <si>
    <t>2024 BEVÉTEL</t>
  </si>
  <si>
    <t>2023. évből áthúzódó kötelezettségvállalások (K430501)</t>
  </si>
  <si>
    <t>Egyházak működési támogatása (K430307)</t>
  </si>
  <si>
    <t>Újpesti Sajtó Nonprofit Kft. 2023. évre vonatkozó alulkompenzáció (K430503)</t>
  </si>
  <si>
    <t>Újpesti Pályázati Projektmenedzser Zrt. 2023. évre vonatkozó alulkompenzáció (K430504)</t>
  </si>
  <si>
    <t>Futsal támogatása (K430205)</t>
  </si>
  <si>
    <t>Újpesti Felhőn Szállók Program (K430302)</t>
  </si>
  <si>
    <t>Helytörténeti Értesítő támogatása (K430303)</t>
  </si>
  <si>
    <t>Sinkó László Művészeti és Kult. Alapítvány támogatása - UP állandó kiállítás, színházterem névadó ünnepség (K430305)</t>
  </si>
  <si>
    <t>Fővárosi Szabó Ervin Könyvtár támogatás (K430306)</t>
  </si>
  <si>
    <t>UP Rendezvény Kft támogatása (274/2024. (XI.28.) KT határozat)  (K430107)</t>
  </si>
  <si>
    <t>Egyéb működési támogatások (K4304)</t>
  </si>
  <si>
    <t>Twist Olivér Alapítvány (hajléktalanok nappali ellátása) (K430403)</t>
  </si>
  <si>
    <t>Közterületi kamerarendszer magánterületen elhelyezett kameráinak üzemeltetéséhez nyújtott támogatás (K430405)</t>
  </si>
  <si>
    <t>Háziorvosi körzetek támogatása (K430406)</t>
  </si>
  <si>
    <t>Háziorvosok támogatása - rezsi többletköltség átvállalása  (K430407)</t>
  </si>
  <si>
    <t>Peter Cerny Alapítvány a Beteg Koraszülöttek Gyógyításáért támogatása  (K430408)</t>
  </si>
  <si>
    <t>Budapest Esély Nonprofit Kft. "TámogatLak program" támogatása  (K430410)</t>
  </si>
  <si>
    <t>Magyar Madártani és Természetvédelmi Egyesület támogatása  (K430411)</t>
  </si>
  <si>
    <t>DÖK támogatás  (K430412)</t>
  </si>
  <si>
    <t>Gyermekvédelmi keret  (K430413)</t>
  </si>
  <si>
    <t>Tehetséggondozási keret  (K430414)</t>
  </si>
  <si>
    <t>NEPHROCENTRUM Egészségügyi Alapítvány közüzemi költségeinek támogatása  (K430415)</t>
  </si>
  <si>
    <t>Állatmentő Liga támogatása  (K430416)</t>
  </si>
  <si>
    <t>UV Zrt. - egyedi megrendelések  (K430417)</t>
  </si>
  <si>
    <t>ÚJKK - egyedi megrendelések  (K430418)</t>
  </si>
  <si>
    <t>Újpesti civil szervezetek támogatása  (K430419)</t>
  </si>
  <si>
    <t>Újpesti gyermekek nyári táboroztatásának támogatása  (K430420)</t>
  </si>
  <si>
    <t>Schumann Péter labdarúgó temetésének támogatása  (K430421)</t>
  </si>
  <si>
    <t>Twist Olivér Alapítvány működési célú támogatása  (K430422)</t>
  </si>
  <si>
    <t>Bethlen Gábor Alapítvány (magyar származású fiatalok tanulmányi támogatása)  (K430423)</t>
  </si>
  <si>
    <t>Magyar Coeliakia Egyesület támogatása (K430424)</t>
  </si>
  <si>
    <t>Működési tartalék (K4402)</t>
  </si>
  <si>
    <t>Közlekedés (K5201)</t>
  </si>
  <si>
    <t>Sport, szabadidő (K5202)</t>
  </si>
  <si>
    <t>Parképítés, fasor rehabilitáció (K5203)</t>
  </si>
  <si>
    <t>Elektromos töltők létesítése (K520101)</t>
  </si>
  <si>
    <t>Játszótéri eszközök beszerzése (K520201)</t>
  </si>
  <si>
    <t>Szabadtéri edzőpályák építése, kültéri eszközök telepítése (K520202)</t>
  </si>
  <si>
    <t>Közterületi öntözőkutak tervezése (K520203)</t>
  </si>
  <si>
    <t>Közterületi és játszótéri ivókutak (K520204)</t>
  </si>
  <si>
    <t>Kerti csapok korszerűsítése (K520205)</t>
  </si>
  <si>
    <t>Ivókutak telepítése kutyafuttatókra (K520206)</t>
  </si>
  <si>
    <t>Kutyafuttató építése, fejlesztése, bővítése és a hozzákapcsolódó eszközbeszerzések (K520207)</t>
  </si>
  <si>
    <t>Kutyapiszok tárolók, zsilipes kapuk telepítése (K520208)</t>
  </si>
  <si>
    <t>Labdapályák, sportparkok, sporteszközök fejlesztése (K520209)</t>
  </si>
  <si>
    <t>Közterületi sétányok nem forgalomtechnikai fejlesztése (K520210)</t>
  </si>
  <si>
    <t>Népsziget Duna-parti sétány fejlesztése (K520211)</t>
  </si>
  <si>
    <t>Párakapu beszerzése (K520212)</t>
  </si>
  <si>
    <t>Parképítés (Mátyás Balázs park) (K520301)</t>
  </si>
  <si>
    <t>Karig Sára park tervezése és kivitelezése (K520302)</t>
  </si>
  <si>
    <t>Árnyékoló, zöldfalak (intézmények játszóterein) (K520303)</t>
  </si>
  <si>
    <t>Napvitorlák  (közterületeken) (K520304)</t>
  </si>
  <si>
    <t>Külső Szilágyi út parképítés futóúttal (Káposztásmegyeri parkerdő rekreáció) (K520305)</t>
  </si>
  <si>
    <t>Vízelvezetés, szikkasztó építés, esőkertek (K520306)</t>
  </si>
  <si>
    <t>Biodiverz zöldfelület kialakítás (K520307)</t>
  </si>
  <si>
    <t>Faültetés (K520308)</t>
  </si>
  <si>
    <t>Meglévő fahelyek nagyobbítása (K520309)</t>
  </si>
  <si>
    <t>Egyéb beszerzések (K5204)</t>
  </si>
  <si>
    <t>Tervezési díjak, műszaki ellenőrzések és művezetés  (K520401)</t>
  </si>
  <si>
    <t>Káposztásmegyer kerékpárhálózat tervezés  (K520402)</t>
  </si>
  <si>
    <t>Ingatlanvásárlás  (K520403)</t>
  </si>
  <si>
    <t>Helytörténeti gyűjtemény helyiségének kialakítása  (K520404)</t>
  </si>
  <si>
    <t>Nyilvános köztéri illemhelyek létesítése  (K520405)</t>
  </si>
  <si>
    <t>Közműépítés-tervezés  (K520406)</t>
  </si>
  <si>
    <t>Közterületi utcabútorok telepítése  (K520407)</t>
  </si>
  <si>
    <t>Napelemes térvilágítás  (K520408)</t>
  </si>
  <si>
    <t>Közvilágítás, diszkivilágítási eszközbeszerzés   (K520409)</t>
  </si>
  <si>
    <t>UP eszközfejlesztés  (K520410)</t>
  </si>
  <si>
    <t>Nagyértékű eszközök beszerzése (közfoglalkoztatás)  (K520411)</t>
  </si>
  <si>
    <t>Áramszekrény önkormányzati rendezvények áramellátása biztosításához  (K520412)</t>
  </si>
  <si>
    <t>Környezetvédelmi eszköz beszerzés (komposztláda, csapadékvíz-gyűjtő hordó)  (K520413)</t>
  </si>
  <si>
    <t>Közösségi Komposztáló  (K520414)</t>
  </si>
  <si>
    <t>István út 15. - Fan-coil beszerzés  (K520415)</t>
  </si>
  <si>
    <t>Kerékpárosbarát infrastrukturális fejlesztések - VEKOP 5.3.1-15-2020-00018   (K520417)</t>
  </si>
  <si>
    <t>2023. évről áthúzódó kötelezettségvállalások  (K520418)</t>
  </si>
  <si>
    <t>Híres Újpestiek II. szerzői felhasználási engedély  (K520419)</t>
  </si>
  <si>
    <t>Szoftver vásárlás, fejlesztés  (K520420)</t>
  </si>
  <si>
    <t>Aschner Lipót téren 49.sz játszótér kerítése  (K520421)</t>
  </si>
  <si>
    <t>Prém Margit Park emlék kőszikla  (K520422)</t>
  </si>
  <si>
    <t>Szemészeti vizsgáló berendezés beszerzése az Újpesti Szakrendelőbe (EBP III.)  (K520423)</t>
  </si>
  <si>
    <t>Karig Sára park emléktábla készítettése  (K520424)</t>
  </si>
  <si>
    <t>Egyéb kisértékű tárgyi eszközök beszerzése  (K520425)</t>
  </si>
  <si>
    <t>UP rendezvény és Program Kft törzstőke vásárlás  (K520426)</t>
  </si>
  <si>
    <t>Informatikai eszközök beszerzése (képviselők részére)  (K520427)</t>
  </si>
  <si>
    <t>Utak felújítása (K6301)</t>
  </si>
  <si>
    <t>Járdák felújítása (K6302)</t>
  </si>
  <si>
    <t>Székesdűlő sor felújítása (tervezés) (K6303)</t>
  </si>
  <si>
    <t>Polgármesteri Hivatal rekonstrukciója  (K6304)</t>
  </si>
  <si>
    <t>Egyéb felhalmozási kiadások áht-n belül  (K72)</t>
  </si>
  <si>
    <t>2023. évről áthúzódó kötelezettségvállalások (K7201)</t>
  </si>
  <si>
    <t>Lakhatási célú felhalmozási kiadások (K7101)</t>
  </si>
  <si>
    <t>Önkormányzati lakásért fizetett pénzbeli térítés (K710101)</t>
  </si>
  <si>
    <t>UV Újpesti Vagyonkezelő Zrt. - felhalmozási célú kompenzáció (közszolgáltatási szerződés alapján)  (K710104)</t>
  </si>
  <si>
    <t>UV Újpesti Vagyonkezelő Zrt. - felhalmozási célú kompenzáció (közszolgáltatási szerződés alapján, egyedi megrendelések tartalékból)  (K710105)</t>
  </si>
  <si>
    <t>Társasházak energetikai korszerűsítésének támogatása   (K710106)</t>
  </si>
  <si>
    <t>2023. évi államháztartáson belüli megelőlegezés visszafizetése (K81)</t>
  </si>
  <si>
    <t>Egyéb felhalmozási kiadások áht-n kívül  (K71)</t>
  </si>
  <si>
    <t>Likviditási célú hitelek, kölcsönök törlesztése (K82)</t>
  </si>
  <si>
    <t>Újpesti Egészségközpont  személyi juttatásai és járulékai  (K104)</t>
  </si>
  <si>
    <t>Újpesti Egészségközpont dologi kiadásai (K203)</t>
  </si>
  <si>
    <t>Önkormányzat dologi kiadásai (K204)</t>
  </si>
  <si>
    <t>Működési célú költségvetési támogatások és kiegészítő támogatások (B1105)</t>
  </si>
  <si>
    <t>NVI - 2024.évi választás támogatása (B1106)</t>
  </si>
  <si>
    <t>Szabálysértési pénz- és helyszíni bírság és a közlekedési szabályszegések után kiszabott közigazgatási bírság (B2401)</t>
  </si>
  <si>
    <t>Helyi adópótlék, adóbírság (B2402)</t>
  </si>
  <si>
    <t>Önkormányzat által beszedett talajterhelési díj (B2403)</t>
  </si>
  <si>
    <t>Ellátási díjak (B303)</t>
  </si>
  <si>
    <t>Kiszámlázott általános forgalmi adó (B304)</t>
  </si>
  <si>
    <t>Általános forgalmi adó visszatérítése (B305)</t>
  </si>
  <si>
    <t>Kamatbevételek (B306)</t>
  </si>
  <si>
    <t>Egyéb működési bevételek (B307)</t>
  </si>
  <si>
    <t>Működési célú átvett pénzeszközök áht-n kívülről (B5)</t>
  </si>
  <si>
    <t>Finanszírozási bevételek (B6)</t>
  </si>
  <si>
    <t>Likviditási célú hitelek, kölcsönök (B61)</t>
  </si>
  <si>
    <t>Maradvány igénybevétele (B62)</t>
  </si>
  <si>
    <t>SZI Digitális Transzformáció Program Infotér Egyesület (B4103)</t>
  </si>
  <si>
    <t>Nemzetiségi önkormányzatoknak nyújtott támogatás visszafizetése (B1202)</t>
  </si>
  <si>
    <t>Szociális Intézménynek fejlesztő foglalkoztatás finanszírozása a Nemzeti Szociálpolitikai Intézettől (B1203)</t>
  </si>
  <si>
    <t>Újpesti Egészségközpont működési támogatása (B1204)</t>
  </si>
  <si>
    <t>Gazdasági Intézmény és intézményei (B1205)</t>
  </si>
  <si>
    <t>Polgármesteri Hivatal (B1206)</t>
  </si>
  <si>
    <t>KLKS Basketball Kft. visszatérítendő támogatás visszafizetése (B4102)</t>
  </si>
  <si>
    <t>MLSZ önrész - műfüves pálya (B4104)</t>
  </si>
  <si>
    <t>Háziorvosi körzetek 2023. évi fel nem használt támogatás visszafizetése (B4105)</t>
  </si>
  <si>
    <t>Térköz pályázat: "Találkozzunk többször új közösségi terek kialakítása a Szent István tér rehabilitációja során" (B4301)</t>
  </si>
  <si>
    <t>Térköz pályázat: "Innovatív közösségerősítés és életminőség javítás a Szilas Park komplex fejlesztésével" (B4302)</t>
  </si>
  <si>
    <t>Működési célú visszatérítendő támogatások, kölcsönök visszatérülése  (B51)</t>
  </si>
  <si>
    <t>Egyéb működési célú átvett pénzeszközök (B52)</t>
  </si>
  <si>
    <t>Kötelezettséggel nem terhelt egyéb maradvány igénybevétele (B6201)</t>
  </si>
  <si>
    <t>Áthúzódó, kötelezettségvállalással terhelt maradvány igénybevétele (B6202)</t>
  </si>
  <si>
    <t>Szociális Intézmény beépülő dologi kiadásai (K2010402)</t>
  </si>
  <si>
    <t>Újpesti Bölcsődék Intézményének beépülő dologi kiadásai (K2010403)</t>
  </si>
  <si>
    <t>Gazdasági Intézmény Központ dologi kiadásai (K2010404)</t>
  </si>
  <si>
    <t>Jogosulatlanul igénybevett támogatások visszafizetése (K4104)</t>
  </si>
  <si>
    <t>Polgármest. Hivatal, Gazdasági Intézmény és intézményei (K4105)</t>
  </si>
  <si>
    <t>Károlyi Sándor Kórház támogatása (K4106)</t>
  </si>
  <si>
    <t>Nemzetiségek pályáztatásos támogatása  (K4107)</t>
  </si>
  <si>
    <t>Áthúzódó kötelezettségvállalások (K4108)</t>
  </si>
  <si>
    <t>Közfoglalkoztatási előleg, fejlesztő fogl. Tám, É-Bpi tankerület támogatása (K4109)</t>
  </si>
  <si>
    <t>Újpesti Kulturális Központ Nonprofit Kft.  - 2023. évre vonatkozó alulkompenzáció (K430502)</t>
  </si>
  <si>
    <t>Csárdaszállási Önkormányzat támogatása - Emlékhely kialakítása  (K7202)</t>
  </si>
  <si>
    <t>UTE működési célú visszatérítendő támogatása (272/2024. (XI.28.) KT határozat) (K430208)</t>
  </si>
  <si>
    <t>Újpesti sportszervezetek támogatása (K430207)</t>
  </si>
  <si>
    <t>UTE "Minden Sport Program" (K430206)</t>
  </si>
  <si>
    <t>Újpesti Torna Egylet versenysport támogatása (K430210)</t>
  </si>
  <si>
    <t>Újpesti Torna Egylet utánpótlás támogatása (K430211)</t>
  </si>
  <si>
    <t>Térfigyelő kamerák telepítése, beszerzése (K520103)</t>
  </si>
  <si>
    <t>Intarzia Nagycsaládosok Egyesülete (rászoruló újpesti nagycsaládosok részére karácsonyi ajándék) (K430401)</t>
  </si>
  <si>
    <t>Polgárőr szervezetek támogatása (K430402)</t>
  </si>
  <si>
    <t>UTE TV támogatása (K430209)</t>
  </si>
  <si>
    <t>Újpesti Tűzoltó Skanzen támogatása (K430409)</t>
  </si>
  <si>
    <t>UV Újpesti Vagyonkezelő Zrt. - Piac hitel tőketörlesztés (K710201)</t>
  </si>
  <si>
    <t>Újpesti Egészségügyi Szolgáltató Nonprofit Kft.  - felhalmozási támogatás (K710203)</t>
  </si>
  <si>
    <t>Újpesti Városgondnokság - felhalmozási célú támogatás (K710204)</t>
  </si>
  <si>
    <t>Közvilágítás fejlesztések (BDK) (K710205)</t>
  </si>
  <si>
    <t>Templomok felújítása (K710206)</t>
  </si>
  <si>
    <t>Polgárőrség eszközvásárlás támogatása (K710207)</t>
  </si>
  <si>
    <t>Rex Alapítvány részére "Felelős állattartás háza"- építésére, berendezésére felhalmozási támogatás (K710208)</t>
  </si>
  <si>
    <t>Törőcsik András síremlék támogatása (K710209)</t>
  </si>
  <si>
    <t>2023. évről áthúzódó kötelezettségvállalások (K710210)</t>
  </si>
  <si>
    <t>Háziorvosi körzetek támogatása  (K710211)</t>
  </si>
  <si>
    <t>Fővárosi Szabó Ervin Könyvtár támogatás (K710212)</t>
  </si>
  <si>
    <t>Twist Olivér Alapítvány felhalmozási célú támogatása (K710213)</t>
  </si>
  <si>
    <t>Kadlecovits Géza (Újpest díszpolgára) emléktábla állítása (K710214)</t>
  </si>
  <si>
    <t>Egyéb felhalmozási kiadások (K7102)</t>
  </si>
  <si>
    <t>UV Újpesti Vagyonkezelő Zrt. - Piac hitel kamattörlesztés (K710202)</t>
  </si>
  <si>
    <t>JMK Óvoda személyi juttatásai és járulékai  (K102010108)</t>
  </si>
  <si>
    <t>Karinthy Frigyes Óvoda személyi juttatásai és járulékai (K102010109)</t>
  </si>
  <si>
    <t>Liget Óvoda Királykert tagovoda személyi juttatásai és járuléka (K102010110)</t>
  </si>
  <si>
    <t>Nyár Óvoda személyi juttatásai és járulékai  (K102010111)</t>
  </si>
  <si>
    <t>Park Óvoda Lakkozó Tagóvoda személyi juttatásai és járulékai  (K102010112)</t>
  </si>
  <si>
    <t>Viola Óvda személyi juttatásai és járulékai  (K102010113)</t>
  </si>
  <si>
    <t>Virág Óvoda személyi juttatásai és járulékai  (K102010114)</t>
  </si>
  <si>
    <t>Újpesti Egészségközpont beruházásai (K5103)</t>
  </si>
  <si>
    <t>011130 Önkormányzatok és önkormányzati hivatalok jogalkotó és általános igazgatási tevékenysége</t>
  </si>
  <si>
    <t>018010 Önkormányzatok elszámolásai a központi költségvetéssel</t>
  </si>
  <si>
    <t>018030 Támogatási célú finanszírozási műveletek</t>
  </si>
  <si>
    <t>031030 Közterület rendjének fenntartása</t>
  </si>
  <si>
    <t>041233 Hosszabb időtartamú közfoglalkoztatás</t>
  </si>
  <si>
    <t>061030 Lakáshoz jutást segítő támogatások</t>
  </si>
  <si>
    <t>066010 Zöldterület-kezelés</t>
  </si>
  <si>
    <t>072112 Háziorvosi ügyeleti ellátás</t>
  </si>
  <si>
    <t>072210 Járóbetegek gyógyító szakellátása</t>
  </si>
  <si>
    <t>084040 Egyházak közösségi és hitéleti tevékenységének támogatása</t>
  </si>
  <si>
    <t>101221 Fogyatékossággal élők nappali ellátása</t>
  </si>
  <si>
    <t>K1-K8</t>
  </si>
  <si>
    <t>011220 Adó-, vám- és jövedéki igazgatás</t>
  </si>
  <si>
    <t>013350 Az önkormányzati vagyonnal való gazdálkodással kapcsolatos feladatok</t>
  </si>
  <si>
    <t>013390 Egyéb kiegészítő szolgáltatások</t>
  </si>
  <si>
    <t>016010 Országgyűlési, önkormányzati és európai parlamenti képviselőválasztásokhoz kapcsolódó tevékenységek</t>
  </si>
  <si>
    <t>016080 Kiemelt állami és önkormányzati rendezvények</t>
  </si>
  <si>
    <t>042210 Erdőgazdálkodás igazgatása és támogatása</t>
  </si>
  <si>
    <t>045120 Út, autópálya építése</t>
  </si>
  <si>
    <t>045160 Közutak, hidak, alagutak üzemeltetése, fenntartása</t>
  </si>
  <si>
    <t>064010 Közvilágítás</t>
  </si>
  <si>
    <t>066020 Város-, községgazdálkodási egyéb szolgáltatások</t>
  </si>
  <si>
    <t>074052 Kábítószer-megelőzés programjai, tevékenységei</t>
  </si>
  <si>
    <t>081030 Sportlétesítmények, edzőtáborok működtetése és fejlesztése</t>
  </si>
  <si>
    <t>081041 Versenysport- és utánpótlás-nevelési tevékenység és támogatása</t>
  </si>
  <si>
    <t>081043 Iskolai, diáksport-tevékenység és támogatása</t>
  </si>
  <si>
    <t>081045 Szabadidősport- (rekreációs sport-) tevékenység és támogatása</t>
  </si>
  <si>
    <t>082092 Közművelődés - hagyományos közösségi kulturális értékek gondozása</t>
  </si>
  <si>
    <t>083030 Egyéb kiadói tevékenység</t>
  </si>
  <si>
    <t>084020 Nemzetiségi közfeladatok ellátása és támogatása</t>
  </si>
  <si>
    <t>101150 Betegséggel kapcsolatos pénzbeli ellátások, támogatások</t>
  </si>
  <si>
    <t>104035 Gyermekétkeztetés bölcsődében, fogyatékosok nappali intézményében</t>
  </si>
  <si>
    <t>104043 Család és gyermekjóléti központ</t>
  </si>
  <si>
    <t>107015 Hajléktalanok nappali ellátása</t>
  </si>
  <si>
    <t>107060 Egyéb szociális pénzbeli és természetbeni ellátások, támogatások</t>
  </si>
  <si>
    <t>063020 Víztermelés, kezelés, ellátás</t>
  </si>
  <si>
    <t>084031      Civil szervezetek működési támogatása</t>
  </si>
  <si>
    <t>072111 Háziorvosi alapellátás</t>
  </si>
  <si>
    <t>072230 Járóbetegek gyógyító gondozása</t>
  </si>
  <si>
    <t>072311 Fogorvosi alapellátás</t>
  </si>
  <si>
    <t>072313 Fogorvosi szakellátás</t>
  </si>
  <si>
    <t>072430 Képalkotó diagnosztikai szolgáltatások</t>
  </si>
  <si>
    <t>074011 Foglalkozás-egészségügyi alapellátás</t>
  </si>
  <si>
    <t>074032 Ifjúság-egészségügyi gondozás</t>
  </si>
  <si>
    <t>011210 Az államháztartás igazgatása, ellenőrzése</t>
  </si>
  <si>
    <t>013360 Más szerv részére végzett pénzügyi-gazdálkodási, üzemeltetési, egyéb szolgáltatások</t>
  </si>
  <si>
    <t>082010 Kultúra igazgatása</t>
  </si>
  <si>
    <t>091110 Óvodai nevelés, ellátás szakmai feladatai</t>
  </si>
  <si>
    <t>091120 Sajátos nevelési igényű gyermekek óvodai nevelésének, ellátásának szakmai feladatai</t>
  </si>
  <si>
    <t>091140 Óvodai nevelés, ellátás működtetési feladatai</t>
  </si>
  <si>
    <t>096015 Gyermekétkeztetés köznevelési intézményben</t>
  </si>
  <si>
    <t>096025 Munkahelyi étkeztetés köznevelési intézményben</t>
  </si>
  <si>
    <t>101222 Támogató szolgáltatás fogyatékos személyek részére</t>
  </si>
  <si>
    <t>102025 Időskorúak átmeneti ellátása</t>
  </si>
  <si>
    <t>102031 Idősek nappali ellátása</t>
  </si>
  <si>
    <t>104012 Gyermekek átmeneti ellátása</t>
  </si>
  <si>
    <t>104031 Gyermekek bölcsődében és mini bölcsődében történő ellátása</t>
  </si>
  <si>
    <t>104036 Munkahelyi étkeztetés gyermekek napközbeni ellátását biztosító intézményben</t>
  </si>
  <si>
    <t>104037 Intézményen kívüli gyermekétkeztetés</t>
  </si>
  <si>
    <t>104042 Család és gyermekjóléti szolgáltatások</t>
  </si>
  <si>
    <t>107030 Szociális foglalkoztatás, fejlesztő foglalkoztatás</t>
  </si>
  <si>
    <t>107051 Szociális étkeztetés szociális konyhán</t>
  </si>
  <si>
    <t>107052 Házi segítségnyújtás</t>
  </si>
  <si>
    <t>107053 Jelzőrendszeres házi segítségnyújtás</t>
  </si>
  <si>
    <t>109010 Szociális szolgáltatások igazgatása</t>
  </si>
  <si>
    <t>2025 BEVÉTEL</t>
  </si>
  <si>
    <t>2025 kiadás</t>
  </si>
  <si>
    <t>Szociális Intézménynek fejlesztő foglalkoztatás finanszírozása a Nemzeti Szociálpolitikai Intézettől (B1202)</t>
  </si>
  <si>
    <t>Újpesti Egészségközpont működési támogatása (B1203)</t>
  </si>
  <si>
    <t>Positive Energy City Transformation Framework (POCITYF)   (B1204)</t>
  </si>
  <si>
    <t>Pumptrackpálya (bringa pálya) (B4302)</t>
  </si>
  <si>
    <t>Államháztartáson belüli megelőlegezés 2024.évi  (B6203)</t>
  </si>
  <si>
    <t>Viola Óvoda személyi juttatásai és járulékai  (K102010113)</t>
  </si>
  <si>
    <t>Önkormányzat dologi kiadásai (K202)</t>
  </si>
  <si>
    <t>Polgármesteri Hivatal dologi kiadásai (K203)</t>
  </si>
  <si>
    <t>Újpesti Egészségközpont dologi kiadásai (K204)</t>
  </si>
  <si>
    <t>Gazdasági Intézmény és intézményeinek saját dologi kiadásai (K201)</t>
  </si>
  <si>
    <t>Közfoglalkoztatási előleg visszafizetése (K4104)</t>
  </si>
  <si>
    <t>Áthúzódó kötelezettségvállalások (K4106)</t>
  </si>
  <si>
    <t>É-Bpi Tankerület támogatása (K4105)</t>
  </si>
  <si>
    <t>Újpesti Pályázati Projektmenedzser Zrt. közszolgáltatási szerződés (K430105)</t>
  </si>
  <si>
    <t>UP Rendezvény Kft támogatása  (K430106)</t>
  </si>
  <si>
    <t>ÚSC Városi Sportiskola támogatása (K430201)</t>
  </si>
  <si>
    <t>Madárfészek Ökölvívó Akadémia Alapítvány támogatása (K430202)</t>
  </si>
  <si>
    <t>UTE "Minden Sport Program" (K430203)</t>
  </si>
  <si>
    <t>UTE TV támogatása (K430204)</t>
  </si>
  <si>
    <t>Parkolóépítés (K520102)</t>
  </si>
  <si>
    <t>Fekvőrendőr beszerzése (K520107)</t>
  </si>
  <si>
    <t>Labdapályák, sportparkok, sporteszközök fejlesztése (K520208)</t>
  </si>
  <si>
    <t>Közterületi sétányok fejlesztése (K520209)</t>
  </si>
  <si>
    <t>Párakapu beszerzése (K520210)</t>
  </si>
  <si>
    <t>Külső-Szilágyi út kerékpárút (K520211)</t>
  </si>
  <si>
    <t>Parképítés (K520301)</t>
  </si>
  <si>
    <t>István út 15. - Fűtő-hűtő berendezések  beszerzése (K520414)</t>
  </si>
  <si>
    <t>Szoftver vásárlás, fejlesztés (K520415)</t>
  </si>
  <si>
    <t>Egyéb kisértékű tárgyi eszközök beszerzése (K520416)</t>
  </si>
  <si>
    <t>Tervezési díjak, műszaki ellenőrzések és művezetés (K520401)</t>
  </si>
  <si>
    <t>Káposztásmegyer kerékpárhálózat tervezés (K520402)</t>
  </si>
  <si>
    <t>Karig Sára szobor, emléktábla (K520403)</t>
  </si>
  <si>
    <t>Ingatlanvásárlás (K520404)</t>
  </si>
  <si>
    <t>Nyilvános köztéri illemhelyek létesítése (K520405)</t>
  </si>
  <si>
    <t>Közműépítés-tervezés, kivitelezés (K520406)</t>
  </si>
  <si>
    <t>Közterületi utcabútorok telepítése (K520407)</t>
  </si>
  <si>
    <t>Napelemes térvilágítás (K520408)</t>
  </si>
  <si>
    <t>Közvilágítás, díszkivilágítási eszközbeszerzés (K520409)</t>
  </si>
  <si>
    <t>UP eszközfejlesztés (K520410)</t>
  </si>
  <si>
    <t>Nagyértékű eszközök beszerzése (K520411)</t>
  </si>
  <si>
    <t>Áramszekrény önkormányzati rendezvények áramellátása biztosításához (K520412)</t>
  </si>
  <si>
    <t>Környezetvédelmi eszköz beszerzés (komposztláda, csapadékvíz-gyűjtő hordó) (K520413)</t>
  </si>
  <si>
    <t>Szilas-patak revitalizációja, tervezés (K520417)</t>
  </si>
  <si>
    <t>Helytörténeti gyűjtemény berendezése (K520418)</t>
  </si>
  <si>
    <t>2023. évről áthúzódó kötelezettségvállalások  (K520419)</t>
  </si>
  <si>
    <t>Sportpálya rehabilitációs program  (K6305)</t>
  </si>
  <si>
    <t>Önkormányzati tulajdonú lakások felújítása (K6306)</t>
  </si>
  <si>
    <t>Szilas Multisport kerékpályos pálya (K6307)</t>
  </si>
  <si>
    <t>Parkoló felújítás (K6308)</t>
  </si>
  <si>
    <t>Keramitos parkoló rehabilitációja (K6309)</t>
  </si>
  <si>
    <t>TOP egészséges utcák tervezése (K6310)</t>
  </si>
  <si>
    <t>Közhasznú Foglalkoztatási Osztály épületének felújítása (K6311)</t>
  </si>
  <si>
    <t>Farkaserdő utcai támfal felújítása (K6312)</t>
  </si>
  <si>
    <t>2023. évről áthúzódó kötelezettségvállalások  (K6313)</t>
  </si>
  <si>
    <t>Dolgozóknak adott lakásvásárlási, lakásépítési kölcsönök  (K710102)</t>
  </si>
  <si>
    <t>BEM Néptáncegyüttes támogatása (K430304)</t>
  </si>
  <si>
    <t>Egyházak működési támogatása (K430303)</t>
  </si>
  <si>
    <t>MÁV Szimfonikusok támogatása (K430302)</t>
  </si>
  <si>
    <t>Helytörténeti Értesítő támogatása (K430301)</t>
  </si>
  <si>
    <t>Rex Alapítvány támogatása (K430401)</t>
  </si>
  <si>
    <t>Intarzia Nagycsaládosok Egyesülete (rászoruló újpesti nagycsaládosok részére karácsonyi ajándék) (K430402)</t>
  </si>
  <si>
    <t>Polgárőr szervezetek támogatása (K430403)</t>
  </si>
  <si>
    <t>Twist Olivér Alapítvány (hajléktalanok nappali ellátása) (K430404)</t>
  </si>
  <si>
    <t>Állatmentő Liga (állatmentő és természetvédelmi őrszolgálat) támogatása (K430405)</t>
  </si>
  <si>
    <t>Közterületi kamerarendszer magánterületen elhelyezett kameráinak üzemeltetéséhez nyújtott támogatás (K430406)</t>
  </si>
  <si>
    <t>Háziorvosi körzetek támogatása (K430407)</t>
  </si>
  <si>
    <t>Háziorvosok támogatása - rezsi többletköltség átvállalása  (K430412)</t>
  </si>
  <si>
    <t>Bethlen Gábor Alapítvány (magyar származású fiatalok tanulmányi támogatása)  (K430413)</t>
  </si>
  <si>
    <t>Sebességmérő műszer kivitelezése (K520104)</t>
  </si>
  <si>
    <t>Intézményi "Okos" zebra, fekvőrendőr tervezése és építése, forgalomtechnika (K520105)</t>
  </si>
  <si>
    <t>Útépítés, macskakőtelenítés (K520106)</t>
  </si>
  <si>
    <t>Pumptrack pálya (bringapálya) építés (K520212)</t>
  </si>
  <si>
    <t>Intézményi árnyékolók, zöldfalak (K520302)</t>
  </si>
  <si>
    <t>Napvitorlák  (közterületeken) (K520303)</t>
  </si>
  <si>
    <t>Vízelvezetés, szikkasztó építés, esőkertek (K520304)</t>
  </si>
  <si>
    <t>Biodiverz zöldfelület kialakítás (K520305)</t>
  </si>
  <si>
    <t>Faültetés (K520306)</t>
  </si>
  <si>
    <t>Meglévő fahelyek nagyobbítása (K520307)</t>
  </si>
  <si>
    <t>Közművek utólagos védőcsövezése faültetéshez (K520308)</t>
  </si>
  <si>
    <t>Vízáteresztő burkolat építése (K520309)</t>
  </si>
  <si>
    <t>Fóti út osztósáv - zöldítés (K520310)</t>
  </si>
  <si>
    <t>Automata öntözőrendszer kiépítése (K520311)</t>
  </si>
  <si>
    <t>Gyümölcsöskert kialakítása (K520312)</t>
  </si>
  <si>
    <t>Sporttelep utca zöldítése (K520313)</t>
  </si>
  <si>
    <t>Főtér - Piac zöldfal (K520314)</t>
  </si>
  <si>
    <t>Közterületi hulladékgyűjtők és kutyapiszok gyűjtők cseréje (K520315)</t>
  </si>
  <si>
    <t>UV Újpesti Vagyonkezelő Zrt. - felhalmozási célú kompenzáció (közszolgáltatási szerződés alapján)  (K710201)</t>
  </si>
  <si>
    <t>UV Újpesti Vagyonkezelő Zrt. - Piac hitel tőketörlesztés (K710202)</t>
  </si>
  <si>
    <t>UV Újpesti Vagyonkezelő Zrt. - Piac hitel kamattörlesztés (K710203)</t>
  </si>
  <si>
    <t>Közvilágítás fejlesztések (BDK) (K710204)</t>
  </si>
  <si>
    <t>Templomok felújítása (K710205)</t>
  </si>
  <si>
    <t>Városháza 125 márvány emléktábla állítás költségeinek támogatása (K710206)</t>
  </si>
  <si>
    <t>Rex Alapítvány részére "Felelős állattartás háza"- építésére, berendezésére felhalmozási támogatás (K710207)</t>
  </si>
  <si>
    <t>2023. évről áthúzódó kötelezettségvállalások (K710208)</t>
  </si>
  <si>
    <t>Berda József utcai mentőszolgálati ügyelet infrastuktúra fejlesztése (K710209)</t>
  </si>
  <si>
    <t>Farkaserdei tornapálya eszközök cseréje (K710210)</t>
  </si>
  <si>
    <t>Fővárosi Szabó Ervin Könyvtár támogatás (K710211)</t>
  </si>
  <si>
    <t>Társasházak energetikai korszerűsítésének támogatása   (K710103)</t>
  </si>
  <si>
    <t>GI PA-23-005_ÚPSZI_01. pályázati támogatás összege (B5201)</t>
  </si>
  <si>
    <t>Működési célú visszatérítendő támogatások, kölcsönök visszatérülése  (B5202)</t>
  </si>
  <si>
    <t>B1</t>
  </si>
  <si>
    <t>B2</t>
  </si>
  <si>
    <t>B3</t>
  </si>
  <si>
    <t>B4</t>
  </si>
  <si>
    <t>B5</t>
  </si>
  <si>
    <t>B6</t>
  </si>
  <si>
    <t>Összesen</t>
  </si>
  <si>
    <t xml:space="preserve">1. melléklet </t>
  </si>
  <si>
    <t>Különbség</t>
  </si>
  <si>
    <t>Egyéb tárgyi eszközök értékesítése (B4203)</t>
  </si>
  <si>
    <t>MLSZ tám. műfüves pályák felújítására (116/2024.(IV.25.) KT határozat) (K710215)</t>
  </si>
  <si>
    <t>Dolgozóknak adott lakásvásárlási, lakásépítési kölcsönök  (K710101)</t>
  </si>
  <si>
    <t>VEKOP 6.2.1. Közbeszerzési szakértői díj visszafizetése  (K7203)</t>
  </si>
  <si>
    <t>VEKOP 5.3.1. Kerékpárosbarát infrastruktúra előleg visszafizetés  (K7204)</t>
  </si>
  <si>
    <t>Szolgáltatások ellenértéke (B301)</t>
  </si>
  <si>
    <t>Államháztartáson belüli megelőlegezés 2023.évi  (B63)</t>
  </si>
  <si>
    <t>ÚJKK Nonprofit Kft. közszolgáltatási szerződés (K430104)</t>
  </si>
  <si>
    <t>Térköz pályázat –„Találkozzunk többször új közösségi terek kialakítása a Szent István tér rehabilitációja során”  (K520416)</t>
  </si>
  <si>
    <t>Önkormányzati lakásért fizetett pénzbeli térítés (K710102)</t>
  </si>
  <si>
    <t>Önkormányzati lakások rendkívüli megbízás keretében történő felújítása (K710103)</t>
  </si>
  <si>
    <t>Rex Alapítvány támogatása (K430425)</t>
  </si>
  <si>
    <t>Kerületi komposztálási mintaprogram (K430426)</t>
  </si>
  <si>
    <t>Óvoda- és bölcsőde udvarok felújítása (K6304)</t>
  </si>
  <si>
    <t>Polgármesteri Hivatal rekonstrukciója  (K6305)</t>
  </si>
  <si>
    <t>Szociális Osztály Király utcai épületének felújítása  (K6306)</t>
  </si>
  <si>
    <t>Sportpálya rehabilitációs program  (K6307)</t>
  </si>
  <si>
    <t>2023. évről áthúzódó kötelezettségvállalások  (K6308)</t>
  </si>
  <si>
    <t>Parkfelújítás  (K6309)</t>
  </si>
  <si>
    <t>Önkormányzati tulajdonú lakások felújítása (K6310)</t>
  </si>
  <si>
    <t>Járda és parkolóépítés (K520102)</t>
  </si>
  <si>
    <t>Külső-Szilágyi út új lámpás csomópont (Dunakeszi Pálya út összekötés) (K520103)</t>
  </si>
  <si>
    <t>Térfigyelő kamerák telepítése, beszerzése (K520104)</t>
  </si>
  <si>
    <t>Közterületi kamerarendszer szerver beszerzése (K520105)</t>
  </si>
  <si>
    <t>Sebességmérő műszer kivitelezése (K520106)</t>
  </si>
  <si>
    <t>Intézményi "Okos" zebra, fekvőrendőr tervezése és építése, forgalomtechnika (K520107)</t>
  </si>
  <si>
    <t>Útépítés (K520108)</t>
  </si>
  <si>
    <t>Fekvőrendőr beszerzése (közhasznú m.) (K520109)</t>
  </si>
  <si>
    <t>Közművek utólagos védőcsövezése faültetéshez (K520310)</t>
  </si>
  <si>
    <t>Vízáteresztő burkolat építése (K520311)</t>
  </si>
  <si>
    <t>Rózsa utca és Fóti út osztósáv - zöldítés (K520312)</t>
  </si>
  <si>
    <t>Egyéb parképítés (K520313)</t>
  </si>
  <si>
    <t>Automata öntözőrendszer kiépítése (K520314)</t>
  </si>
  <si>
    <t>2024. évi államháztartáson belüli megelőlegezés visszafizetése (K81)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</si>
</sst>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31" x14ac:knownFonts="1">
    <font>
      <sz val="10"/>
      <color rgb="FF000000"/>
      <name val="Arial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0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name val="Times New Roman"/>
      <family val="1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5"/>
      </patternFill>
    </fill>
    <fill>
      <gradientFill degree="45">
        <stop position="0">
          <color theme="0"/>
        </stop>
        <stop position="1">
          <color rgb="FFFFC000"/>
        </stop>
      </gradientFill>
    </fill>
    <fill>
      <patternFill patternType="solid">
        <fgColor theme="4" tint="0.39997558519241921"/>
        <bgColor indexed="64"/>
      </patternFill>
    </fill>
    <fill>
      <gradientFill degree="45">
        <stop position="0">
          <color theme="0"/>
        </stop>
        <stop position="1">
          <color theme="4" tint="0.40000610370189521"/>
        </stop>
      </gradient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/>
      <right/>
      <top/>
      <bottom/>
      <diagonal style="thin">
        <color auto="1"/>
      </diagonal>
    </border>
  </borders>
  <cellStyleXfs count="4">
    <xf numFmtId="0" fontId="0" fillId="0" borderId="0"/>
    <xf numFmtId="0" fontId="14" fillId="0" borderId="1"/>
    <xf numFmtId="164" fontId="14" fillId="0" borderId="1" applyFont="0" applyFill="0" applyBorder="0" applyAlignment="0" applyProtection="0"/>
    <xf numFmtId="9" fontId="14" fillId="0" borderId="1" applyFont="0" applyFill="0" applyBorder="0" applyAlignment="0" applyProtection="0"/>
  </cellStyleXfs>
  <cellXfs count="107">
    <xf numFmtId="0" fontId="0" fillId="0" borderId="0" xfId="0" applyFont="1" applyAlignment="1"/>
    <xf numFmtId="0" fontId="4" fillId="0" borderId="0" xfId="0" applyFont="1"/>
    <xf numFmtId="0" fontId="0" fillId="0" borderId="1" xfId="0" applyFont="1" applyBorder="1" applyAlignment="1"/>
    <xf numFmtId="0" fontId="2" fillId="0" borderId="3" xfId="0" applyFont="1" applyBorder="1"/>
    <xf numFmtId="0" fontId="0" fillId="0" borderId="3" xfId="0" applyFont="1" applyBorder="1" applyAlignment="1"/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2" fillId="2" borderId="3" xfId="0" applyFont="1" applyFill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3" fontId="0" fillId="0" borderId="3" xfId="0" applyNumberFormat="1" applyFont="1" applyBorder="1" applyAlignment="1"/>
    <xf numFmtId="3" fontId="0" fillId="0" borderId="0" xfId="0" applyNumberFormat="1" applyFont="1" applyAlignment="1"/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7" fillId="0" borderId="3" xfId="0" applyFont="1" applyBorder="1"/>
    <xf numFmtId="3" fontId="0" fillId="0" borderId="1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0" fontId="8" fillId="0" borderId="0" xfId="0" applyFont="1" applyAlignment="1"/>
    <xf numFmtId="0" fontId="10" fillId="0" borderId="3" xfId="0" applyFont="1" applyBorder="1" applyAlignment="1">
      <alignment horizontal="right"/>
    </xf>
    <xf numFmtId="0" fontId="11" fillId="0" borderId="3" xfId="0" applyFont="1" applyBorder="1"/>
    <xf numFmtId="3" fontId="12" fillId="0" borderId="3" xfId="0" applyNumberFormat="1" applyFont="1" applyBorder="1" applyAlignment="1">
      <alignment horizontal="right"/>
    </xf>
    <xf numFmtId="0" fontId="12" fillId="0" borderId="1" xfId="0" applyFont="1" applyBorder="1" applyAlignment="1"/>
    <xf numFmtId="0" fontId="12" fillId="0" borderId="0" xfId="0" applyFont="1" applyAlignment="1"/>
    <xf numFmtId="3" fontId="13" fillId="0" borderId="3" xfId="0" applyNumberFormat="1" applyFont="1" applyBorder="1" applyAlignment="1">
      <alignment horizontal="right"/>
    </xf>
    <xf numFmtId="3" fontId="8" fillId="0" borderId="0" xfId="0" applyNumberFormat="1" applyFont="1" applyAlignment="1"/>
    <xf numFmtId="0" fontId="15" fillId="0" borderId="3" xfId="0" applyFont="1" applyBorder="1"/>
    <xf numFmtId="0" fontId="16" fillId="0" borderId="0" xfId="0" applyFont="1" applyAlignment="1"/>
    <xf numFmtId="0" fontId="7" fillId="0" borderId="3" xfId="0" applyFont="1" applyBorder="1" applyAlignment="1"/>
    <xf numFmtId="0" fontId="2" fillId="0" borderId="3" xfId="0" applyFont="1" applyFill="1" applyBorder="1"/>
    <xf numFmtId="0" fontId="2" fillId="3" borderId="3" xfId="0" applyFont="1" applyFill="1" applyBorder="1"/>
    <xf numFmtId="0" fontId="7" fillId="0" borderId="3" xfId="0" applyFont="1" applyFill="1" applyBorder="1"/>
    <xf numFmtId="0" fontId="18" fillId="0" borderId="3" xfId="0" applyFont="1" applyBorder="1"/>
    <xf numFmtId="0" fontId="19" fillId="0" borderId="0" xfId="0" applyFont="1" applyAlignment="1"/>
    <xf numFmtId="0" fontId="9" fillId="2" borderId="3" xfId="0" applyFont="1" applyFill="1" applyBorder="1" applyAlignment="1"/>
    <xf numFmtId="0" fontId="5" fillId="0" borderId="3" xfId="0" applyFont="1" applyBorder="1" applyAlignment="1">
      <alignment horizontal="center"/>
    </xf>
    <xf numFmtId="0" fontId="11" fillId="3" borderId="3" xfId="0" applyFont="1" applyFill="1" applyBorder="1"/>
    <xf numFmtId="0" fontId="7" fillId="3" borderId="3" xfId="0" applyFont="1" applyFill="1" applyBorder="1"/>
    <xf numFmtId="0" fontId="5" fillId="0" borderId="3" xfId="0" applyFont="1" applyBorder="1" applyAlignment="1">
      <alignment wrapText="1"/>
    </xf>
    <xf numFmtId="3" fontId="12" fillId="3" borderId="3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3" fontId="13" fillId="3" borderId="3" xfId="0" applyNumberFormat="1" applyFont="1" applyFill="1" applyBorder="1" applyAlignment="1">
      <alignment horizontal="right"/>
    </xf>
    <xf numFmtId="1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right"/>
    </xf>
    <xf numFmtId="3" fontId="20" fillId="0" borderId="0" xfId="0" applyNumberFormat="1" applyFont="1" applyFill="1" applyAlignment="1">
      <alignment horizontal="right" vertical="top" wrapText="1"/>
    </xf>
    <xf numFmtId="0" fontId="2" fillId="0" borderId="4" xfId="0" applyFont="1" applyFill="1" applyBorder="1" applyAlignment="1"/>
    <xf numFmtId="0" fontId="21" fillId="5" borderId="0" xfId="0" applyFont="1" applyFill="1" applyAlignment="1">
      <alignment horizontal="center" vertical="top" wrapText="1"/>
    </xf>
    <xf numFmtId="0" fontId="12" fillId="3" borderId="0" xfId="0" applyFont="1" applyFill="1" applyAlignment="1"/>
    <xf numFmtId="0" fontId="21" fillId="5" borderId="0" xfId="0" quotePrefix="1" applyFont="1" applyFill="1" applyAlignment="1">
      <alignment horizontal="center" vertical="top" wrapText="1"/>
    </xf>
    <xf numFmtId="0" fontId="21" fillId="4" borderId="0" xfId="0" applyFont="1" applyFill="1" applyAlignment="1">
      <alignment horizontal="center" vertical="top" wrapText="1"/>
    </xf>
    <xf numFmtId="0" fontId="21" fillId="6" borderId="5" xfId="0" applyFont="1" applyFill="1" applyBorder="1" applyAlignment="1">
      <alignment horizontal="center" vertical="top" wrapText="1"/>
    </xf>
    <xf numFmtId="0" fontId="21" fillId="7" borderId="0" xfId="0" applyFont="1" applyFill="1" applyAlignment="1">
      <alignment horizontal="center" vertical="top" wrapText="1"/>
    </xf>
    <xf numFmtId="0" fontId="21" fillId="8" borderId="0" xfId="0" applyFont="1" applyFill="1" applyAlignment="1">
      <alignment horizontal="center" vertical="top" wrapText="1"/>
    </xf>
    <xf numFmtId="3" fontId="16" fillId="0" borderId="0" xfId="0" applyNumberFormat="1" applyFont="1" applyFill="1" applyAlignment="1"/>
    <xf numFmtId="0" fontId="3" fillId="3" borderId="3" xfId="0" applyFont="1" applyFill="1" applyBorder="1"/>
    <xf numFmtId="0" fontId="22" fillId="3" borderId="3" xfId="0" applyFont="1" applyFill="1" applyBorder="1"/>
    <xf numFmtId="0" fontId="23" fillId="0" borderId="3" xfId="0" applyFont="1" applyFill="1" applyBorder="1"/>
    <xf numFmtId="3" fontId="23" fillId="0" borderId="3" xfId="0" applyNumberFormat="1" applyFont="1" applyFill="1" applyBorder="1" applyAlignment="1"/>
    <xf numFmtId="0" fontId="24" fillId="0" borderId="3" xfId="0" applyFont="1" applyFill="1" applyBorder="1"/>
    <xf numFmtId="3" fontId="24" fillId="0" borderId="3" xfId="0" applyNumberFormat="1" applyFont="1" applyFill="1" applyBorder="1" applyAlignment="1"/>
    <xf numFmtId="0" fontId="15" fillId="3" borderId="3" xfId="0" applyFont="1" applyFill="1" applyBorder="1"/>
    <xf numFmtId="0" fontId="0" fillId="0" borderId="0" xfId="0" applyFont="1" applyFill="1" applyAlignment="1"/>
    <xf numFmtId="0" fontId="9" fillId="0" borderId="0" xfId="0" applyFont="1" applyAlignment="1"/>
    <xf numFmtId="0" fontId="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" xfId="0" applyFont="1" applyBorder="1" applyAlignment="1"/>
    <xf numFmtId="3" fontId="12" fillId="0" borderId="0" xfId="0" applyNumberFormat="1" applyFont="1" applyAlignment="1"/>
    <xf numFmtId="3" fontId="22" fillId="0" borderId="3" xfId="0" applyNumberFormat="1" applyFont="1" applyFill="1" applyBorder="1"/>
    <xf numFmtId="0" fontId="22" fillId="0" borderId="0" xfId="0" applyFont="1" applyFill="1" applyAlignment="1"/>
    <xf numFmtId="0" fontId="23" fillId="0" borderId="0" xfId="0" applyFont="1" applyFill="1" applyAlignment="1"/>
    <xf numFmtId="0" fontId="24" fillId="0" borderId="0" xfId="0" applyFont="1" applyFill="1" applyAlignment="1"/>
    <xf numFmtId="3" fontId="25" fillId="0" borderId="3" xfId="0" applyNumberFormat="1" applyFont="1" applyFill="1" applyBorder="1"/>
    <xf numFmtId="0" fontId="25" fillId="0" borderId="0" xfId="0" applyFont="1" applyFill="1" applyAlignment="1"/>
    <xf numFmtId="3" fontId="23" fillId="0" borderId="3" xfId="0" applyNumberFormat="1" applyFont="1" applyFill="1" applyBorder="1"/>
    <xf numFmtId="3" fontId="24" fillId="0" borderId="3" xfId="0" applyNumberFormat="1" applyFont="1" applyFill="1" applyBorder="1"/>
    <xf numFmtId="3" fontId="26" fillId="0" borderId="3" xfId="0" applyNumberFormat="1" applyFont="1" applyFill="1" applyBorder="1" applyAlignment="1">
      <alignment horizontal="right" vertical="center"/>
    </xf>
    <xf numFmtId="3" fontId="27" fillId="0" borderId="3" xfId="0" applyNumberFormat="1" applyFont="1" applyFill="1" applyBorder="1"/>
    <xf numFmtId="0" fontId="27" fillId="0" borderId="0" xfId="0" applyFont="1" applyFill="1" applyAlignment="1"/>
    <xf numFmtId="3" fontId="28" fillId="0" borderId="3" xfId="0" applyNumberFormat="1" applyFont="1" applyFill="1" applyBorder="1" applyAlignment="1">
      <alignment horizontal="right" wrapText="1"/>
    </xf>
    <xf numFmtId="0" fontId="23" fillId="0" borderId="0" xfId="0" applyFont="1" applyFill="1"/>
    <xf numFmtId="3" fontId="23" fillId="0" borderId="0" xfId="0" applyNumberFormat="1" applyFont="1" applyFill="1" applyAlignment="1"/>
    <xf numFmtId="3" fontId="29" fillId="0" borderId="3" xfId="0" applyNumberFormat="1" applyFont="1" applyFill="1" applyBorder="1" applyAlignment="1">
      <alignment horizontal="right" wrapText="1"/>
    </xf>
    <xf numFmtId="3" fontId="24" fillId="0" borderId="0" xfId="0" applyNumberFormat="1" applyFont="1" applyFill="1" applyAlignment="1"/>
    <xf numFmtId="3" fontId="30" fillId="0" borderId="0" xfId="0" applyNumberFormat="1" applyFont="1" applyFill="1" applyAlignment="1">
      <alignment horizontal="right" vertical="top" wrapText="1"/>
    </xf>
    <xf numFmtId="3" fontId="25" fillId="0" borderId="0" xfId="0" applyNumberFormat="1" applyFont="1" applyFill="1" applyAlignment="1"/>
    <xf numFmtId="1" fontId="24" fillId="0" borderId="3" xfId="0" applyNumberFormat="1" applyFont="1" applyFill="1" applyBorder="1" applyAlignment="1">
      <alignment horizontal="right"/>
    </xf>
    <xf numFmtId="3" fontId="22" fillId="0" borderId="3" xfId="0" applyNumberFormat="1" applyFont="1" applyFill="1" applyBorder="1" applyAlignment="1">
      <alignment horizontal="right"/>
    </xf>
    <xf numFmtId="3" fontId="23" fillId="0" borderId="3" xfId="0" applyNumberFormat="1" applyFont="1" applyFill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164" fontId="17" fillId="3" borderId="3" xfId="2" applyFont="1" applyFill="1" applyBorder="1" applyAlignment="1">
      <alignment vertical="distributed" wrapText="1"/>
    </xf>
    <xf numFmtId="0" fontId="11" fillId="0" borderId="3" xfId="0" applyFont="1" applyFill="1" applyBorder="1"/>
    <xf numFmtId="3" fontId="24" fillId="3" borderId="3" xfId="0" applyNumberFormat="1" applyFont="1" applyFill="1" applyBorder="1" applyAlignment="1"/>
    <xf numFmtId="3" fontId="23" fillId="3" borderId="3" xfId="0" applyNumberFormat="1" applyFont="1" applyFill="1" applyBorder="1" applyAlignment="1"/>
    <xf numFmtId="3" fontId="9" fillId="0" borderId="0" xfId="0" applyNumberFormat="1" applyFont="1" applyAlignment="1"/>
    <xf numFmtId="3" fontId="25" fillId="3" borderId="3" xfId="0" applyNumberFormat="1" applyFont="1" applyFill="1" applyBorder="1"/>
    <xf numFmtId="3" fontId="24" fillId="3" borderId="3" xfId="0" applyNumberFormat="1" applyFont="1" applyFill="1" applyBorder="1"/>
    <xf numFmtId="3" fontId="28" fillId="3" borderId="3" xfId="0" applyNumberFormat="1" applyFont="1" applyFill="1" applyBorder="1" applyAlignment="1">
      <alignment horizontal="right" wrapText="1"/>
    </xf>
    <xf numFmtId="0" fontId="24" fillId="3" borderId="0" xfId="0" applyFont="1" applyFill="1" applyAlignment="1"/>
    <xf numFmtId="0" fontId="23" fillId="3" borderId="0" xfId="0" applyFont="1" applyFill="1" applyAlignment="1"/>
    <xf numFmtId="0" fontId="8" fillId="3" borderId="0" xfId="0" applyFont="1" applyFill="1" applyAlignment="1"/>
    <xf numFmtId="0" fontId="0" fillId="3" borderId="0" xfId="0" applyFont="1" applyFill="1" applyAlignment="1"/>
    <xf numFmtId="3" fontId="23" fillId="3" borderId="0" xfId="0" applyNumberFormat="1" applyFont="1" applyFill="1" applyAlignment="1"/>
    <xf numFmtId="3" fontId="23" fillId="3" borderId="3" xfId="0" applyNumberFormat="1" applyFont="1" applyFill="1" applyBorder="1"/>
  </cellXfs>
  <cellStyles count="4">
    <cellStyle name="Ezres 2" xfId="2"/>
    <cellStyle name="Normál" xfId="0" builtinId="0"/>
    <cellStyle name="Normál 2" xfId="1"/>
    <cellStyle name="Százalék 2" xfId="3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zabolcs\AppData\Local\Microsoft\Windows\Temporary%20Internet%20Files\Content.Outlook\PV8Q2ITB\&#225;th&#250;z&#243;d&#243;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oglaló"/>
      <sheetName val="önk"/>
      <sheetName val="Munka3"/>
      <sheetName val="hiv"/>
      <sheetName val="Munka2"/>
      <sheetName val="önk előleg"/>
      <sheetName val="városüzemáth"/>
      <sheetName val="Munka4"/>
    </sheetNames>
    <sheetDataSet>
      <sheetData sheetId="0"/>
      <sheetData sheetId="1"/>
      <sheetData sheetId="2"/>
      <sheetData sheetId="3"/>
      <sheetData sheetId="4">
        <row r="2">
          <cell r="G2" t="str">
            <v>Polgármester</v>
          </cell>
        </row>
        <row r="3">
          <cell r="B3" t="str">
            <v>aláírt szerződés</v>
          </cell>
          <cell r="G3" t="str">
            <v>Jegyző</v>
          </cell>
        </row>
        <row r="4">
          <cell r="B4" t="str">
            <v>megrendelő</v>
          </cell>
          <cell r="G4" t="str">
            <v>Gazd. Alpolgármester</v>
          </cell>
        </row>
        <row r="5">
          <cell r="B5" t="str">
            <v>testületi v egyéb döntés</v>
          </cell>
          <cell r="G5" t="str">
            <v>Népjóléti Alpolgármester</v>
          </cell>
        </row>
        <row r="6">
          <cell r="G6" t="str">
            <v>Városüzemelt. Alpolgármester</v>
          </cell>
        </row>
        <row r="7">
          <cell r="G7" t="str">
            <v>Káposztásmegyeri Részönk.</v>
          </cell>
        </row>
        <row r="8">
          <cell r="G8" t="str">
            <v>CSERITI</v>
          </cell>
        </row>
        <row r="9">
          <cell r="G9" t="str">
            <v>Főépítész</v>
          </cell>
        </row>
        <row r="10">
          <cell r="G10" t="str">
            <v>Városüzemelt. és Környv.O.</v>
          </cell>
        </row>
        <row r="11">
          <cell r="G11" t="str">
            <v>Informatikai O.</v>
          </cell>
        </row>
        <row r="12">
          <cell r="G12" t="str">
            <v>Közhaszn.Foglalk.O.</v>
          </cell>
        </row>
        <row r="13">
          <cell r="G13" t="str">
            <v>Közterület-felügyelet</v>
          </cell>
        </row>
        <row r="14">
          <cell r="G14" t="str">
            <v>Ifjúsági, Sport, Művelődési és Oktatási Osztály</v>
          </cell>
        </row>
        <row r="15">
          <cell r="G15" t="str">
            <v>Személyügyi O.</v>
          </cell>
        </row>
        <row r="16">
          <cell r="G16" t="str">
            <v>Pénzügyi és Számviteli O.</v>
          </cell>
        </row>
        <row r="17">
          <cell r="G17" t="str">
            <v>Költségvetési O.</v>
          </cell>
        </row>
        <row r="18">
          <cell r="G18" t="str">
            <v>Vagyongazdálkodási O.</v>
          </cell>
        </row>
        <row r="19">
          <cell r="G19" t="str">
            <v>Adóigazgatási O.</v>
          </cell>
        </row>
        <row r="20">
          <cell r="G20" t="str">
            <v>Szociális O.</v>
          </cell>
        </row>
        <row r="21">
          <cell r="G21" t="str">
            <v>Lakásügyi O.</v>
          </cell>
        </row>
        <row r="22">
          <cell r="G22" t="str">
            <v>Építésigazgatási O.</v>
          </cell>
        </row>
        <row r="23">
          <cell r="G23" t="str">
            <v>Anyakönyvi O.</v>
          </cell>
        </row>
        <row r="24">
          <cell r="G24" t="str">
            <v>Általános Igazgatási O.</v>
          </cell>
        </row>
        <row r="25">
          <cell r="G25" t="str">
            <v>Gondnokság</v>
          </cell>
        </row>
        <row r="26">
          <cell r="G26" t="str">
            <v>Ügyviteli O.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E985"/>
  <sheetViews>
    <sheetView view="pageBreakPreview" topLeftCell="A31" zoomScale="70" zoomScaleNormal="100" zoomScaleSheetLayoutView="70" workbookViewId="0">
      <selection activeCell="C61" sqref="C61"/>
    </sheetView>
  </sheetViews>
  <sheetFormatPr defaultColWidth="14.42578125" defaultRowHeight="15" customHeight="1" x14ac:dyDescent="0.2"/>
  <cols>
    <col min="1" max="1" width="6.5703125" customWidth="1"/>
    <col min="2" max="2" width="104.5703125" customWidth="1"/>
    <col min="3" max="3" width="25.42578125" style="19" customWidth="1"/>
    <col min="4" max="5" width="14.42578125" customWidth="1"/>
  </cols>
  <sheetData>
    <row r="1" spans="1:5" ht="15.75" customHeight="1" x14ac:dyDescent="0.25">
      <c r="A1" s="8" t="s">
        <v>336</v>
      </c>
      <c r="B1" s="2"/>
      <c r="C1" s="16"/>
    </row>
    <row r="2" spans="1:5" ht="15.75" customHeight="1" x14ac:dyDescent="0.25">
      <c r="A2" s="9" t="s">
        <v>0</v>
      </c>
      <c r="B2" s="5" t="s">
        <v>1</v>
      </c>
      <c r="C2" s="87">
        <v>2025</v>
      </c>
      <c r="D2" s="2"/>
    </row>
    <row r="3" spans="1:5" s="25" customFormat="1" ht="15.75" customHeight="1" x14ac:dyDescent="0.25">
      <c r="A3" s="21">
        <v>99</v>
      </c>
      <c r="B3" s="22" t="s">
        <v>2</v>
      </c>
      <c r="C3" s="88">
        <f>C4+C10</f>
        <v>12728059903</v>
      </c>
      <c r="D3" s="24"/>
    </row>
    <row r="4" spans="1:5" ht="16.5" customHeight="1" x14ac:dyDescent="0.25">
      <c r="A4" s="14">
        <v>99</v>
      </c>
      <c r="B4" s="15" t="s">
        <v>3</v>
      </c>
      <c r="C4" s="89">
        <f>SUM(C5:C9)</f>
        <v>8163198230</v>
      </c>
      <c r="D4" s="2"/>
    </row>
    <row r="5" spans="1:5" ht="18.75" customHeight="1" x14ac:dyDescent="0.25">
      <c r="A5" s="10">
        <v>99</v>
      </c>
      <c r="B5" s="3" t="s">
        <v>4</v>
      </c>
      <c r="C5" s="90">
        <v>1229299230</v>
      </c>
      <c r="D5" s="2"/>
    </row>
    <row r="6" spans="1:5" ht="17.25" customHeight="1" x14ac:dyDescent="0.25">
      <c r="A6" s="10">
        <v>99</v>
      </c>
      <c r="B6" s="3" t="s">
        <v>5</v>
      </c>
      <c r="C6" s="90">
        <v>3592380734</v>
      </c>
      <c r="D6" s="2"/>
    </row>
    <row r="7" spans="1:5" ht="16.5" customHeight="1" x14ac:dyDescent="0.25">
      <c r="A7" s="10">
        <v>99</v>
      </c>
      <c r="B7" s="3" t="s">
        <v>6</v>
      </c>
      <c r="C7" s="90">
        <v>3261824930</v>
      </c>
      <c r="D7" s="2"/>
    </row>
    <row r="8" spans="1:5" ht="15.75" customHeight="1" x14ac:dyDescent="0.25">
      <c r="A8" s="10">
        <v>99</v>
      </c>
      <c r="B8" s="3" t="s">
        <v>7</v>
      </c>
      <c r="C8" s="90">
        <v>52045272</v>
      </c>
      <c r="D8" s="2"/>
    </row>
    <row r="9" spans="1:5" ht="15.75" customHeight="1" x14ac:dyDescent="0.25">
      <c r="A9" s="10">
        <v>99</v>
      </c>
      <c r="B9" s="13" t="s">
        <v>198</v>
      </c>
      <c r="C9" s="90">
        <v>27648064</v>
      </c>
      <c r="D9" s="2"/>
    </row>
    <row r="10" spans="1:5" ht="15.75" customHeight="1" x14ac:dyDescent="0.25">
      <c r="A10" s="14">
        <v>99</v>
      </c>
      <c r="B10" s="15" t="s">
        <v>8</v>
      </c>
      <c r="C10" s="89">
        <f>SUM(C11:C14)</f>
        <v>4564861673</v>
      </c>
      <c r="D10" s="2"/>
    </row>
    <row r="11" spans="1:5" ht="15.75" customHeight="1" x14ac:dyDescent="0.25">
      <c r="A11" s="10">
        <v>99</v>
      </c>
      <c r="B11" s="3" t="s">
        <v>9</v>
      </c>
      <c r="C11" s="90">
        <v>62585500</v>
      </c>
      <c r="D11" s="2"/>
    </row>
    <row r="12" spans="1:5" ht="15.75" customHeight="1" x14ac:dyDescent="0.25">
      <c r="A12" s="10">
        <v>99</v>
      </c>
      <c r="B12" s="3" t="s">
        <v>338</v>
      </c>
      <c r="C12" s="90">
        <v>20385590</v>
      </c>
      <c r="D12" s="2"/>
    </row>
    <row r="13" spans="1:5" ht="15.75" customHeight="1" x14ac:dyDescent="0.25">
      <c r="A13" s="10">
        <v>99</v>
      </c>
      <c r="B13" s="3" t="s">
        <v>339</v>
      </c>
      <c r="C13" s="90">
        <v>4475068316</v>
      </c>
      <c r="D13" s="2"/>
      <c r="E13" s="12"/>
    </row>
    <row r="14" spans="1:5" ht="15.75" customHeight="1" x14ac:dyDescent="0.25">
      <c r="A14" s="10">
        <v>99</v>
      </c>
      <c r="B14" s="3" t="s">
        <v>340</v>
      </c>
      <c r="C14" s="90">
        <v>6822267</v>
      </c>
      <c r="D14" s="2"/>
    </row>
    <row r="15" spans="1:5" s="25" customFormat="1" ht="15.75" customHeight="1" x14ac:dyDescent="0.25">
      <c r="A15" s="21">
        <v>99</v>
      </c>
      <c r="B15" s="22" t="s">
        <v>10</v>
      </c>
      <c r="C15" s="88">
        <f>C16+C20+C21+C22</f>
        <v>21135893125</v>
      </c>
      <c r="D15" s="24"/>
    </row>
    <row r="16" spans="1:5" ht="15.75" customHeight="1" x14ac:dyDescent="0.25">
      <c r="A16" s="14">
        <v>99</v>
      </c>
      <c r="B16" s="15" t="s">
        <v>11</v>
      </c>
      <c r="C16" s="89">
        <f>SUM(C17:C19)</f>
        <v>4887000000</v>
      </c>
      <c r="D16" s="2"/>
    </row>
    <row r="17" spans="1:5" ht="15.75" customHeight="1" x14ac:dyDescent="0.25">
      <c r="A17" s="10">
        <v>99</v>
      </c>
      <c r="B17" s="3" t="s">
        <v>12</v>
      </c>
      <c r="C17" s="90">
        <v>3780000000</v>
      </c>
      <c r="D17" s="2"/>
    </row>
    <row r="18" spans="1:5" ht="15.75" customHeight="1" x14ac:dyDescent="0.25">
      <c r="A18" s="10">
        <v>99</v>
      </c>
      <c r="B18" s="3" t="s">
        <v>13</v>
      </c>
      <c r="C18" s="90">
        <v>935000000</v>
      </c>
      <c r="D18" s="2"/>
    </row>
    <row r="19" spans="1:5" ht="15.75" customHeight="1" x14ac:dyDescent="0.25">
      <c r="A19" s="10">
        <v>99</v>
      </c>
      <c r="B19" s="3" t="s">
        <v>14</v>
      </c>
      <c r="C19" s="90">
        <v>172000000</v>
      </c>
      <c r="D19" s="2"/>
    </row>
    <row r="20" spans="1:5" ht="15.75" customHeight="1" x14ac:dyDescent="0.25">
      <c r="A20" s="14">
        <v>99</v>
      </c>
      <c r="B20" s="15" t="s">
        <v>15</v>
      </c>
      <c r="C20" s="89">
        <v>15810893125</v>
      </c>
      <c r="D20" s="2"/>
    </row>
    <row r="21" spans="1:5" ht="15.75" customHeight="1" x14ac:dyDescent="0.25">
      <c r="A21" s="14">
        <v>99</v>
      </c>
      <c r="B21" s="15" t="s">
        <v>16</v>
      </c>
      <c r="C21" s="90">
        <v>145000000</v>
      </c>
      <c r="D21" s="2"/>
    </row>
    <row r="22" spans="1:5" ht="15.75" customHeight="1" x14ac:dyDescent="0.25">
      <c r="A22" s="14">
        <v>99</v>
      </c>
      <c r="B22" s="15" t="s">
        <v>17</v>
      </c>
      <c r="C22" s="89">
        <f>SUM(C23:C25)</f>
        <v>293000000</v>
      </c>
      <c r="D22" s="2"/>
    </row>
    <row r="23" spans="1:5" ht="26.25" x14ac:dyDescent="0.25">
      <c r="A23" s="10">
        <v>99</v>
      </c>
      <c r="B23" s="40" t="s">
        <v>200</v>
      </c>
      <c r="C23" s="90">
        <v>185000000</v>
      </c>
      <c r="D23" s="2"/>
    </row>
    <row r="24" spans="1:5" ht="15.75" customHeight="1" x14ac:dyDescent="0.25">
      <c r="A24" s="10">
        <v>99</v>
      </c>
      <c r="B24" s="13" t="s">
        <v>201</v>
      </c>
      <c r="C24" s="90">
        <v>105000000</v>
      </c>
      <c r="D24" s="2"/>
    </row>
    <row r="25" spans="1:5" ht="15.75" customHeight="1" x14ac:dyDescent="0.25">
      <c r="A25" s="10">
        <v>99</v>
      </c>
      <c r="B25" s="13" t="s">
        <v>202</v>
      </c>
      <c r="C25" s="90">
        <v>3000000</v>
      </c>
      <c r="D25" s="2"/>
    </row>
    <row r="26" spans="1:5" s="25" customFormat="1" ht="15.75" customHeight="1" x14ac:dyDescent="0.25">
      <c r="A26" s="21">
        <v>99</v>
      </c>
      <c r="B26" s="22" t="s">
        <v>18</v>
      </c>
      <c r="C26" s="88">
        <f>SUM(C27:C33)</f>
        <v>2509007308</v>
      </c>
      <c r="D26" s="24"/>
    </row>
    <row r="27" spans="1:5" ht="15.75" customHeight="1" x14ac:dyDescent="0.25">
      <c r="A27" s="10">
        <v>99</v>
      </c>
      <c r="B27" s="3" t="s">
        <v>19</v>
      </c>
      <c r="C27" s="90">
        <v>155575390</v>
      </c>
      <c r="D27" s="2"/>
    </row>
    <row r="28" spans="1:5" ht="15.75" customHeight="1" x14ac:dyDescent="0.25">
      <c r="A28" s="10">
        <v>99</v>
      </c>
      <c r="B28" s="3" t="s">
        <v>20</v>
      </c>
      <c r="C28" s="90">
        <v>98814960</v>
      </c>
      <c r="D28" s="2"/>
    </row>
    <row r="29" spans="1:5" ht="15.75" customHeight="1" x14ac:dyDescent="0.25">
      <c r="A29" s="10">
        <v>99</v>
      </c>
      <c r="B29" s="13" t="s">
        <v>203</v>
      </c>
      <c r="C29" s="90">
        <v>1067336049</v>
      </c>
      <c r="D29" s="2"/>
    </row>
    <row r="30" spans="1:5" ht="15.75" customHeight="1" x14ac:dyDescent="0.25">
      <c r="A30" s="10">
        <v>99</v>
      </c>
      <c r="B30" s="13" t="s">
        <v>204</v>
      </c>
      <c r="C30" s="90">
        <v>642624424</v>
      </c>
      <c r="D30" s="2"/>
      <c r="E30" s="12"/>
    </row>
    <row r="31" spans="1:5" ht="15.75" customHeight="1" x14ac:dyDescent="0.25">
      <c r="A31" s="10">
        <v>99</v>
      </c>
      <c r="B31" s="13" t="s">
        <v>205</v>
      </c>
      <c r="C31" s="90">
        <v>234556480</v>
      </c>
      <c r="D31" s="2"/>
    </row>
    <row r="32" spans="1:5" ht="15.75" customHeight="1" x14ac:dyDescent="0.25">
      <c r="A32" s="10">
        <v>99</v>
      </c>
      <c r="B32" s="13" t="s">
        <v>206</v>
      </c>
      <c r="C32" s="90">
        <v>300100000</v>
      </c>
      <c r="D32" s="2"/>
    </row>
    <row r="33" spans="1:4" ht="15.75" customHeight="1" x14ac:dyDescent="0.25">
      <c r="A33" s="10">
        <v>99</v>
      </c>
      <c r="B33" s="13" t="s">
        <v>207</v>
      </c>
      <c r="C33" s="90">
        <v>10000005</v>
      </c>
      <c r="D33" s="2"/>
    </row>
    <row r="34" spans="1:4" s="25" customFormat="1" ht="15.75" customHeight="1" x14ac:dyDescent="0.25">
      <c r="A34" s="21">
        <v>99</v>
      </c>
      <c r="B34" s="22" t="s">
        <v>21</v>
      </c>
      <c r="C34" s="88">
        <f>C35+C37+C39</f>
        <v>1429743917</v>
      </c>
      <c r="D34" s="24"/>
    </row>
    <row r="35" spans="1:4" ht="15.75" customHeight="1" x14ac:dyDescent="0.25">
      <c r="A35" s="14">
        <v>99</v>
      </c>
      <c r="B35" s="15" t="s">
        <v>90</v>
      </c>
      <c r="C35" s="89">
        <f>SUM(C36:C36)</f>
        <v>3000000</v>
      </c>
      <c r="D35" s="2"/>
    </row>
    <row r="36" spans="1:4" ht="15.75" customHeight="1" x14ac:dyDescent="0.25">
      <c r="A36" s="10">
        <v>99</v>
      </c>
      <c r="B36" s="3" t="s">
        <v>22</v>
      </c>
      <c r="C36" s="90">
        <v>3000000</v>
      </c>
      <c r="D36" s="2"/>
    </row>
    <row r="37" spans="1:4" ht="15.75" customHeight="1" x14ac:dyDescent="0.25">
      <c r="A37" s="14">
        <v>99</v>
      </c>
      <c r="B37" s="15" t="s">
        <v>23</v>
      </c>
      <c r="C37" s="89">
        <f>SUM(C38:C38)</f>
        <v>1234881890</v>
      </c>
      <c r="D37" s="2"/>
    </row>
    <row r="38" spans="1:4" ht="15.75" customHeight="1" x14ac:dyDescent="0.25">
      <c r="A38" s="10">
        <v>99</v>
      </c>
      <c r="B38" s="3" t="s">
        <v>91</v>
      </c>
      <c r="C38" s="90">
        <v>1234881890</v>
      </c>
      <c r="D38" s="2"/>
    </row>
    <row r="39" spans="1:4" ht="15.75" customHeight="1" x14ac:dyDescent="0.25">
      <c r="A39" s="14">
        <v>99</v>
      </c>
      <c r="B39" s="15" t="s">
        <v>24</v>
      </c>
      <c r="C39" s="89">
        <f>SUM(C40:C41)</f>
        <v>191862027</v>
      </c>
      <c r="D39" s="2"/>
    </row>
    <row r="40" spans="1:4" ht="15.75" customHeight="1" x14ac:dyDescent="0.25">
      <c r="A40" s="10">
        <v>99</v>
      </c>
      <c r="B40" s="3" t="s">
        <v>221</v>
      </c>
      <c r="C40" s="90">
        <v>151862027</v>
      </c>
      <c r="D40" s="2"/>
    </row>
    <row r="41" spans="1:4" ht="15.75" customHeight="1" x14ac:dyDescent="0.25">
      <c r="A41" s="10">
        <v>99</v>
      </c>
      <c r="B41" s="3" t="s">
        <v>341</v>
      </c>
      <c r="C41" s="90">
        <v>40000000</v>
      </c>
      <c r="D41" s="2"/>
    </row>
    <row r="42" spans="1:4" ht="15.75" customHeight="1" x14ac:dyDescent="0.25">
      <c r="A42" s="10">
        <v>99</v>
      </c>
      <c r="B42" s="6" t="s">
        <v>208</v>
      </c>
      <c r="C42" s="89">
        <f>SUM(C43:C44)</f>
        <v>90006500</v>
      </c>
      <c r="D42" s="2"/>
    </row>
    <row r="43" spans="1:4" ht="15.75" customHeight="1" x14ac:dyDescent="0.25">
      <c r="A43" s="10">
        <v>99</v>
      </c>
      <c r="B43" s="3" t="s">
        <v>436</v>
      </c>
      <c r="C43" s="90">
        <v>6500</v>
      </c>
      <c r="D43" s="2"/>
    </row>
    <row r="44" spans="1:4" ht="15.75" customHeight="1" x14ac:dyDescent="0.25">
      <c r="A44" s="10">
        <v>99</v>
      </c>
      <c r="B44" s="3" t="s">
        <v>437</v>
      </c>
      <c r="C44" s="90">
        <v>90000000</v>
      </c>
      <c r="D44" s="2"/>
    </row>
    <row r="45" spans="1:4" s="25" customFormat="1" ht="15.75" customHeight="1" x14ac:dyDescent="0.25">
      <c r="A45" s="21">
        <v>99</v>
      </c>
      <c r="B45" s="22" t="s">
        <v>209</v>
      </c>
      <c r="C45" s="88">
        <f>C46+C47</f>
        <v>8079906769</v>
      </c>
      <c r="D45" s="24"/>
    </row>
    <row r="46" spans="1:4" ht="15.75" customHeight="1" x14ac:dyDescent="0.25">
      <c r="A46" s="14">
        <v>99</v>
      </c>
      <c r="B46" s="15" t="s">
        <v>210</v>
      </c>
      <c r="C46" s="89">
        <v>1800000000</v>
      </c>
      <c r="D46" s="2"/>
    </row>
    <row r="47" spans="1:4" ht="15.75" customHeight="1" x14ac:dyDescent="0.25">
      <c r="A47" s="14">
        <v>99</v>
      </c>
      <c r="B47" s="15" t="s">
        <v>211</v>
      </c>
      <c r="C47" s="89">
        <f>SUM(C48:C50)</f>
        <v>6279906769</v>
      </c>
      <c r="D47" s="2"/>
    </row>
    <row r="48" spans="1:4" ht="15.75" customHeight="1" x14ac:dyDescent="0.25">
      <c r="A48" s="10">
        <v>99</v>
      </c>
      <c r="B48" s="3" t="s">
        <v>225</v>
      </c>
      <c r="C48" s="90">
        <v>4033761057</v>
      </c>
      <c r="D48" s="2"/>
    </row>
    <row r="49" spans="1:4" ht="15.75" customHeight="1" x14ac:dyDescent="0.25">
      <c r="A49" s="10">
        <v>99</v>
      </c>
      <c r="B49" s="3" t="s">
        <v>226</v>
      </c>
      <c r="C49" s="90">
        <v>1987116446</v>
      </c>
      <c r="D49" s="2"/>
    </row>
    <row r="50" spans="1:4" ht="15.75" customHeight="1" x14ac:dyDescent="0.25">
      <c r="A50" s="14">
        <v>99</v>
      </c>
      <c r="B50" s="3" t="s">
        <v>342</v>
      </c>
      <c r="C50" s="89">
        <v>259029266</v>
      </c>
      <c r="D50" s="2"/>
    </row>
    <row r="51" spans="1:4" ht="15.75" customHeight="1" x14ac:dyDescent="0.2"/>
    <row r="52" spans="1:4" ht="15.75" customHeight="1" x14ac:dyDescent="0.2">
      <c r="B52" s="66" t="s">
        <v>445</v>
      </c>
      <c r="C52" s="19">
        <v>0</v>
      </c>
    </row>
    <row r="53" spans="1:4" ht="15.75" customHeight="1" x14ac:dyDescent="0.2"/>
    <row r="54" spans="1:4" ht="15.75" customHeight="1" x14ac:dyDescent="0.2"/>
    <row r="55" spans="1:4" ht="15.75" customHeight="1" x14ac:dyDescent="0.2">
      <c r="A55" s="64" t="s">
        <v>438</v>
      </c>
      <c r="B55" s="65" t="s">
        <v>438</v>
      </c>
      <c r="C55" s="19">
        <f>+C3</f>
        <v>12728059903</v>
      </c>
    </row>
    <row r="56" spans="1:4" ht="15.75" customHeight="1" x14ac:dyDescent="0.2">
      <c r="A56" s="64" t="s">
        <v>439</v>
      </c>
      <c r="B56" s="65" t="s">
        <v>439</v>
      </c>
      <c r="C56" s="19">
        <f>+C15</f>
        <v>21135893125</v>
      </c>
    </row>
    <row r="57" spans="1:4" ht="15.75" customHeight="1" x14ac:dyDescent="0.2">
      <c r="A57" s="64" t="s">
        <v>440</v>
      </c>
      <c r="B57" s="65" t="s">
        <v>440</v>
      </c>
      <c r="C57" s="19">
        <f>+C26</f>
        <v>2509007308</v>
      </c>
    </row>
    <row r="58" spans="1:4" ht="15.75" customHeight="1" x14ac:dyDescent="0.2">
      <c r="A58" s="64" t="s">
        <v>441</v>
      </c>
      <c r="B58" s="65" t="s">
        <v>441</v>
      </c>
      <c r="C58" s="19">
        <f>+C34</f>
        <v>1429743917</v>
      </c>
    </row>
    <row r="59" spans="1:4" ht="15.75" customHeight="1" x14ac:dyDescent="0.2">
      <c r="A59" s="64" t="s">
        <v>442</v>
      </c>
      <c r="B59" s="65" t="s">
        <v>442</v>
      </c>
      <c r="C59" s="19">
        <f>+C42</f>
        <v>90006500</v>
      </c>
    </row>
    <row r="60" spans="1:4" ht="15.75" customHeight="1" x14ac:dyDescent="0.2">
      <c r="A60" s="64" t="s">
        <v>443</v>
      </c>
      <c r="B60" s="65" t="s">
        <v>443</v>
      </c>
      <c r="C60" s="19">
        <f>+C45</f>
        <v>8079906769</v>
      </c>
    </row>
    <row r="61" spans="1:4" ht="15.75" customHeight="1" x14ac:dyDescent="0.2">
      <c r="B61" s="66" t="s">
        <v>444</v>
      </c>
      <c r="C61" s="19">
        <f>SUM(C55:C60)</f>
        <v>45972617522</v>
      </c>
    </row>
    <row r="62" spans="1:4" ht="15.75" customHeight="1" x14ac:dyDescent="0.2"/>
    <row r="63" spans="1:4" ht="15.75" customHeight="1" x14ac:dyDescent="0.2">
      <c r="B63" s="66" t="s">
        <v>446</v>
      </c>
      <c r="C63" s="19">
        <f>C52-C61</f>
        <v>-45972617522</v>
      </c>
    </row>
    <row r="64" spans="1: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pageMargins left="0.23622047244094491" right="0.23622047244094491" top="0.35433070866141736" bottom="0.35433070866141736" header="0" footer="0"/>
  <pageSetup paperSize="8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BO194"/>
  <sheetViews>
    <sheetView tabSelected="1" view="pageBreakPreview" zoomScale="80" zoomScaleNormal="100" zoomScaleSheetLayoutView="80" workbookViewId="0">
      <pane xSplit="3" ySplit="2" topLeftCell="D3" activePane="bottomRight" state="frozen"/>
      <selection activeCell="C48" sqref="C48"/>
      <selection pane="topRight" activeCell="C48" sqref="C48"/>
      <selection pane="bottomLeft" activeCell="C48" sqref="C48"/>
      <selection pane="bottomRight" activeCell="C155" sqref="C155"/>
    </sheetView>
  </sheetViews>
  <sheetFormatPr defaultColWidth="14.42578125" defaultRowHeight="15" customHeight="1" x14ac:dyDescent="0.2"/>
  <cols>
    <col min="1" max="1" width="6" customWidth="1"/>
    <col min="2" max="2" width="109.5703125" customWidth="1"/>
    <col min="3" max="3" width="22.140625" style="12" customWidth="1"/>
    <col min="4" max="4" width="16.28515625" bestFit="1" customWidth="1"/>
    <col min="5" max="5" width="15.5703125" bestFit="1" customWidth="1"/>
  </cols>
  <sheetData>
    <row r="1" spans="1:67" ht="15.75" customHeight="1" x14ac:dyDescent="0.2">
      <c r="A1" s="3" t="s">
        <v>337</v>
      </c>
      <c r="B1" s="4"/>
      <c r="C1" s="11"/>
    </row>
    <row r="2" spans="1:67" ht="173.25" x14ac:dyDescent="0.2">
      <c r="A2" s="5" t="s">
        <v>0</v>
      </c>
      <c r="B2" s="37" t="s">
        <v>89</v>
      </c>
      <c r="C2" s="44">
        <v>2025</v>
      </c>
      <c r="D2" s="48" t="s">
        <v>271</v>
      </c>
      <c r="E2" s="53" t="s">
        <v>315</v>
      </c>
      <c r="F2" s="48" t="s">
        <v>283</v>
      </c>
      <c r="G2" s="48" t="s">
        <v>284</v>
      </c>
      <c r="H2" s="53" t="s">
        <v>316</v>
      </c>
      <c r="I2" s="48" t="s">
        <v>285</v>
      </c>
      <c r="J2" s="48" t="s">
        <v>286</v>
      </c>
      <c r="K2" s="48" t="s">
        <v>287</v>
      </c>
      <c r="L2" s="48" t="s">
        <v>272</v>
      </c>
      <c r="M2" s="48" t="s">
        <v>273</v>
      </c>
      <c r="N2" s="48" t="s">
        <v>274</v>
      </c>
      <c r="O2" s="48" t="s">
        <v>275</v>
      </c>
      <c r="P2" s="48" t="s">
        <v>288</v>
      </c>
      <c r="Q2" s="48" t="s">
        <v>289</v>
      </c>
      <c r="R2" s="48" t="s">
        <v>290</v>
      </c>
      <c r="S2" s="48" t="s">
        <v>276</v>
      </c>
      <c r="T2" s="50" t="s">
        <v>306</v>
      </c>
      <c r="U2" s="48" t="s">
        <v>291</v>
      </c>
      <c r="V2" s="48" t="s">
        <v>277</v>
      </c>
      <c r="W2" s="48" t="s">
        <v>292</v>
      </c>
      <c r="X2" s="51" t="s">
        <v>308</v>
      </c>
      <c r="Y2" s="52" t="s">
        <v>278</v>
      </c>
      <c r="Z2" s="52" t="s">
        <v>279</v>
      </c>
      <c r="AA2" s="51" t="s">
        <v>309</v>
      </c>
      <c r="AB2" s="51" t="s">
        <v>310</v>
      </c>
      <c r="AC2" s="51" t="s">
        <v>311</v>
      </c>
      <c r="AD2" s="51" t="s">
        <v>312</v>
      </c>
      <c r="AE2" s="51" t="s">
        <v>313</v>
      </c>
      <c r="AF2" s="51" t="s">
        <v>314</v>
      </c>
      <c r="AG2" s="48" t="s">
        <v>293</v>
      </c>
      <c r="AH2" s="48" t="s">
        <v>294</v>
      </c>
      <c r="AI2" s="48" t="s">
        <v>295</v>
      </c>
      <c r="AJ2" s="48" t="s">
        <v>296</v>
      </c>
      <c r="AK2" s="48" t="s">
        <v>297</v>
      </c>
      <c r="AL2" s="53" t="s">
        <v>317</v>
      </c>
      <c r="AM2" s="48" t="s">
        <v>298</v>
      </c>
      <c r="AN2" s="48" t="s">
        <v>299</v>
      </c>
      <c r="AO2" s="48" t="s">
        <v>300</v>
      </c>
      <c r="AP2" s="48" t="s">
        <v>307</v>
      </c>
      <c r="AQ2" s="48" t="s">
        <v>280</v>
      </c>
      <c r="AR2" s="53" t="s">
        <v>318</v>
      </c>
      <c r="AS2" s="53" t="s">
        <v>319</v>
      </c>
      <c r="AT2" s="53" t="s">
        <v>320</v>
      </c>
      <c r="AU2" s="53" t="s">
        <v>321</v>
      </c>
      <c r="AV2" s="53" t="s">
        <v>322</v>
      </c>
      <c r="AW2" s="48" t="s">
        <v>301</v>
      </c>
      <c r="AX2" s="48" t="s">
        <v>281</v>
      </c>
      <c r="AY2" s="48" t="s">
        <v>323</v>
      </c>
      <c r="AZ2" s="53" t="s">
        <v>324</v>
      </c>
      <c r="BA2" s="53" t="s">
        <v>325</v>
      </c>
      <c r="BB2" s="53" t="s">
        <v>326</v>
      </c>
      <c r="BC2" s="53" t="s">
        <v>327</v>
      </c>
      <c r="BD2" s="54" t="s">
        <v>302</v>
      </c>
      <c r="BE2" s="53" t="s">
        <v>328</v>
      </c>
      <c r="BF2" s="53" t="s">
        <v>329</v>
      </c>
      <c r="BG2" s="53" t="s">
        <v>330</v>
      </c>
      <c r="BH2" s="54" t="s">
        <v>303</v>
      </c>
      <c r="BI2" s="48" t="s">
        <v>304</v>
      </c>
      <c r="BJ2" s="53" t="s">
        <v>331</v>
      </c>
      <c r="BK2" s="53" t="s">
        <v>332</v>
      </c>
      <c r="BL2" s="53" t="s">
        <v>333</v>
      </c>
      <c r="BM2" s="53" t="s">
        <v>334</v>
      </c>
      <c r="BN2" s="48" t="s">
        <v>305</v>
      </c>
      <c r="BO2" s="53" t="s">
        <v>335</v>
      </c>
    </row>
    <row r="3" spans="1:67" s="25" customFormat="1" ht="15.75" customHeight="1" x14ac:dyDescent="0.25">
      <c r="A3" s="22">
        <v>99</v>
      </c>
      <c r="B3" s="57" t="s">
        <v>25</v>
      </c>
      <c r="C3" s="69">
        <f>C4+C5+C24+C25</f>
        <v>17045921731</v>
      </c>
      <c r="D3" s="70"/>
      <c r="E3" s="49"/>
    </row>
    <row r="4" spans="1:67" s="20" customFormat="1" ht="15.75" customHeight="1" x14ac:dyDescent="0.2">
      <c r="A4" s="15">
        <v>99</v>
      </c>
      <c r="B4" s="58" t="s">
        <v>26</v>
      </c>
      <c r="C4" s="59">
        <f>2666201758+384923685</f>
        <v>3051125443</v>
      </c>
      <c r="D4" s="71"/>
    </row>
    <row r="5" spans="1:67" s="20" customFormat="1" ht="15.75" customHeight="1" x14ac:dyDescent="0.2">
      <c r="A5" s="15">
        <v>99</v>
      </c>
      <c r="B5" s="58" t="s">
        <v>27</v>
      </c>
      <c r="C5" s="59">
        <f>C6+C21+C22+C23</f>
        <v>8646476674</v>
      </c>
      <c r="D5" s="71"/>
    </row>
    <row r="6" spans="1:67" ht="15.75" customHeight="1" x14ac:dyDescent="0.2">
      <c r="A6" s="3">
        <v>99</v>
      </c>
      <c r="B6" s="60" t="s">
        <v>28</v>
      </c>
      <c r="C6" s="61">
        <f>SUM(C7:C20)</f>
        <v>4226698247</v>
      </c>
      <c r="D6" s="72"/>
    </row>
    <row r="7" spans="1:67" ht="15.75" customHeight="1" x14ac:dyDescent="0.2">
      <c r="A7" s="3">
        <v>99</v>
      </c>
      <c r="B7" s="60" t="s">
        <v>29</v>
      </c>
      <c r="C7" s="61">
        <f>205441814+26621634</f>
        <v>232063448</v>
      </c>
      <c r="D7" s="72"/>
    </row>
    <row r="8" spans="1:67" ht="15.75" customHeight="1" x14ac:dyDescent="0.2">
      <c r="A8" s="3">
        <v>99</v>
      </c>
      <c r="B8" s="60" t="s">
        <v>30</v>
      </c>
      <c r="C8" s="61">
        <f>351887407+45531042</f>
        <v>397418449</v>
      </c>
      <c r="D8" s="72"/>
    </row>
    <row r="9" spans="1:67" ht="15.75" customHeight="1" x14ac:dyDescent="0.2">
      <c r="A9" s="3">
        <v>99</v>
      </c>
      <c r="B9" s="60" t="s">
        <v>31</v>
      </c>
      <c r="C9" s="61">
        <f>271702353+35207061</f>
        <v>306909414</v>
      </c>
      <c r="D9" s="72"/>
    </row>
    <row r="10" spans="1:67" ht="15.75" customHeight="1" x14ac:dyDescent="0.2">
      <c r="A10" s="3">
        <v>99</v>
      </c>
      <c r="B10" s="60" t="s">
        <v>32</v>
      </c>
      <c r="C10" s="61">
        <f>465481681+60069492</f>
        <v>525551173</v>
      </c>
      <c r="D10" s="72"/>
    </row>
    <row r="11" spans="1:67" ht="15.75" customHeight="1" x14ac:dyDescent="0.2">
      <c r="A11" s="3">
        <v>99</v>
      </c>
      <c r="B11" s="60" t="s">
        <v>33</v>
      </c>
      <c r="C11" s="61">
        <f>237405563+30802441</f>
        <v>268208004</v>
      </c>
      <c r="D11" s="72"/>
    </row>
    <row r="12" spans="1:67" ht="15.75" customHeight="1" x14ac:dyDescent="0.2">
      <c r="A12" s="3">
        <v>99</v>
      </c>
      <c r="B12" s="60" t="s">
        <v>34</v>
      </c>
      <c r="C12" s="61">
        <f>214186313+27793506</f>
        <v>241979819</v>
      </c>
      <c r="D12" s="72"/>
    </row>
    <row r="13" spans="1:67" ht="15.75" customHeight="1" x14ac:dyDescent="0.2">
      <c r="A13" s="3">
        <v>99</v>
      </c>
      <c r="B13" s="60" t="s">
        <v>35</v>
      </c>
      <c r="C13" s="61">
        <f>238720952+30950483</f>
        <v>269671435</v>
      </c>
      <c r="D13" s="72"/>
    </row>
    <row r="14" spans="1:67" ht="15.75" customHeight="1" x14ac:dyDescent="0.2">
      <c r="A14" s="3">
        <v>99</v>
      </c>
      <c r="B14" s="60" t="s">
        <v>263</v>
      </c>
      <c r="C14" s="61">
        <f>260977466+33841606</f>
        <v>294819072</v>
      </c>
      <c r="D14" s="72"/>
    </row>
    <row r="15" spans="1:67" ht="15.75" customHeight="1" x14ac:dyDescent="0.2">
      <c r="A15" s="3">
        <v>99</v>
      </c>
      <c r="B15" s="60" t="s">
        <v>264</v>
      </c>
      <c r="C15" s="61">
        <f>244372286+31653554</f>
        <v>276025840</v>
      </c>
      <c r="D15" s="72"/>
    </row>
    <row r="16" spans="1:67" ht="15.75" customHeight="1" x14ac:dyDescent="0.2">
      <c r="A16" s="3">
        <v>99</v>
      </c>
      <c r="B16" s="60" t="s">
        <v>265</v>
      </c>
      <c r="C16" s="61">
        <f>239392274+30966442</f>
        <v>270358716</v>
      </c>
      <c r="D16" s="72"/>
    </row>
    <row r="17" spans="1:5" ht="15.75" customHeight="1" x14ac:dyDescent="0.2">
      <c r="A17" s="3">
        <v>99</v>
      </c>
      <c r="B17" s="60" t="s">
        <v>266</v>
      </c>
      <c r="C17" s="61">
        <f>233680010+30054872</f>
        <v>263734882</v>
      </c>
      <c r="D17" s="72"/>
    </row>
    <row r="18" spans="1:5" ht="15.75" customHeight="1" x14ac:dyDescent="0.2">
      <c r="A18" s="3">
        <v>99</v>
      </c>
      <c r="B18" s="60" t="s">
        <v>267</v>
      </c>
      <c r="C18" s="61">
        <f>355509211+45756140</f>
        <v>401265351</v>
      </c>
      <c r="D18" s="72"/>
    </row>
    <row r="19" spans="1:5" ht="15.75" customHeight="1" x14ac:dyDescent="0.2">
      <c r="A19" s="3">
        <v>99</v>
      </c>
      <c r="B19" s="60" t="s">
        <v>343</v>
      </c>
      <c r="C19" s="61">
        <f>193076389+25074575</f>
        <v>218150964</v>
      </c>
      <c r="D19" s="72"/>
    </row>
    <row r="20" spans="1:5" ht="15.75" customHeight="1" x14ac:dyDescent="0.2">
      <c r="A20" s="3">
        <v>99</v>
      </c>
      <c r="B20" s="60" t="s">
        <v>269</v>
      </c>
      <c r="C20" s="61">
        <f>230588710+29952970</f>
        <v>260541680</v>
      </c>
      <c r="D20" s="72"/>
    </row>
    <row r="21" spans="1:5" ht="15.75" customHeight="1" x14ac:dyDescent="0.2">
      <c r="A21" s="3">
        <v>99</v>
      </c>
      <c r="B21" s="60" t="s">
        <v>36</v>
      </c>
      <c r="C21" s="61">
        <f>901314058+116031267</f>
        <v>1017345325</v>
      </c>
      <c r="D21" s="72"/>
    </row>
    <row r="22" spans="1:5" ht="15.75" customHeight="1" x14ac:dyDescent="0.2">
      <c r="A22" s="3">
        <v>99</v>
      </c>
      <c r="B22" s="60" t="s">
        <v>37</v>
      </c>
      <c r="C22" s="61">
        <f>1283258366+166487272</f>
        <v>1449745638</v>
      </c>
      <c r="D22" s="72"/>
    </row>
    <row r="23" spans="1:5" ht="15.75" customHeight="1" x14ac:dyDescent="0.2">
      <c r="A23" s="3">
        <v>99</v>
      </c>
      <c r="B23" s="60" t="s">
        <v>38</v>
      </c>
      <c r="C23" s="61">
        <f>1729097148+223590316</f>
        <v>1952687464</v>
      </c>
      <c r="D23" s="72"/>
    </row>
    <row r="24" spans="1:5" s="20" customFormat="1" ht="15.75" customHeight="1" x14ac:dyDescent="0.2">
      <c r="A24" s="15">
        <v>99</v>
      </c>
      <c r="B24" s="58" t="s">
        <v>39</v>
      </c>
      <c r="C24" s="59">
        <f>672170848+119679450</f>
        <v>791850298</v>
      </c>
      <c r="D24" s="71"/>
    </row>
    <row r="25" spans="1:5" s="20" customFormat="1" ht="15.75" customHeight="1" x14ac:dyDescent="0.2">
      <c r="A25" s="15">
        <v>99</v>
      </c>
      <c r="B25" s="58" t="s">
        <v>195</v>
      </c>
      <c r="C25" s="59">
        <f>4146842766+409626550</f>
        <v>4556469316</v>
      </c>
      <c r="D25" s="71"/>
    </row>
    <row r="26" spans="1:5" s="29" customFormat="1" ht="15.75" customHeight="1" x14ac:dyDescent="0.2">
      <c r="A26" s="28">
        <v>99</v>
      </c>
      <c r="B26" s="62" t="s">
        <v>40</v>
      </c>
      <c r="C26" s="73">
        <f>C27+C36+C37+C38</f>
        <v>9536870913</v>
      </c>
      <c r="D26" s="86"/>
      <c r="E26" s="55"/>
    </row>
    <row r="27" spans="1:5" s="20" customFormat="1" ht="15.75" customHeight="1" x14ac:dyDescent="0.2">
      <c r="A27" s="15">
        <v>99</v>
      </c>
      <c r="B27" s="6" t="s">
        <v>347</v>
      </c>
      <c r="C27" s="59">
        <f>C28+C29+C30+C31</f>
        <v>6110951984</v>
      </c>
      <c r="D27" s="82"/>
    </row>
    <row r="28" spans="1:5" ht="15.75" customHeight="1" x14ac:dyDescent="0.2">
      <c r="A28" s="3">
        <v>99</v>
      </c>
      <c r="B28" s="3" t="s">
        <v>42</v>
      </c>
      <c r="C28" s="61">
        <v>3500000</v>
      </c>
      <c r="D28" s="72"/>
    </row>
    <row r="29" spans="1:5" ht="15.75" customHeight="1" x14ac:dyDescent="0.2">
      <c r="A29" s="3">
        <v>99</v>
      </c>
      <c r="B29" s="3" t="s">
        <v>43</v>
      </c>
      <c r="C29" s="61">
        <v>1000000</v>
      </c>
      <c r="D29" s="72"/>
    </row>
    <row r="30" spans="1:5" ht="15.75" customHeight="1" x14ac:dyDescent="0.2">
      <c r="A30" s="3">
        <v>99</v>
      </c>
      <c r="B30" s="3" t="s">
        <v>44</v>
      </c>
      <c r="C30" s="61">
        <v>1200000</v>
      </c>
      <c r="D30" s="72"/>
    </row>
    <row r="31" spans="1:5" s="20" customFormat="1" ht="15.75" customHeight="1" x14ac:dyDescent="0.2">
      <c r="A31" s="15">
        <v>99</v>
      </c>
      <c r="B31" s="6" t="s">
        <v>45</v>
      </c>
      <c r="C31" s="59">
        <f>SUM(C32:C35)</f>
        <v>6105251984</v>
      </c>
      <c r="D31" s="82"/>
    </row>
    <row r="32" spans="1:5" ht="15.75" customHeight="1" x14ac:dyDescent="0.2">
      <c r="A32" s="3">
        <v>99</v>
      </c>
      <c r="B32" s="3" t="s">
        <v>46</v>
      </c>
      <c r="C32" s="61">
        <v>63032069</v>
      </c>
      <c r="D32" s="72"/>
    </row>
    <row r="33" spans="1:5" ht="15.75" customHeight="1" x14ac:dyDescent="0.2">
      <c r="A33" s="3">
        <v>99</v>
      </c>
      <c r="B33" s="3" t="s">
        <v>227</v>
      </c>
      <c r="C33" s="61">
        <v>339397156</v>
      </c>
      <c r="D33" s="72"/>
    </row>
    <row r="34" spans="1:5" ht="15.75" customHeight="1" x14ac:dyDescent="0.2">
      <c r="A34" s="3">
        <v>99</v>
      </c>
      <c r="B34" s="3" t="s">
        <v>228</v>
      </c>
      <c r="C34" s="61">
        <v>89464947</v>
      </c>
      <c r="D34" s="72"/>
    </row>
    <row r="35" spans="1:5" ht="15.75" customHeight="1" x14ac:dyDescent="0.2">
      <c r="A35" s="3">
        <v>99</v>
      </c>
      <c r="B35" s="3" t="s">
        <v>229</v>
      </c>
      <c r="C35" s="61">
        <v>5613357812</v>
      </c>
      <c r="D35" s="72"/>
    </row>
    <row r="36" spans="1:5" ht="15.75" customHeight="1" x14ac:dyDescent="0.2">
      <c r="A36" s="3">
        <v>99</v>
      </c>
      <c r="B36" s="6" t="s">
        <v>344</v>
      </c>
      <c r="C36" s="59">
        <v>2234436764</v>
      </c>
      <c r="D36" s="72"/>
      <c r="E36" s="12"/>
    </row>
    <row r="37" spans="1:5" s="20" customFormat="1" ht="15.75" customHeight="1" x14ac:dyDescent="0.2">
      <c r="A37" s="15">
        <v>99</v>
      </c>
      <c r="B37" s="6" t="s">
        <v>345</v>
      </c>
      <c r="C37" s="59">
        <v>651690165</v>
      </c>
      <c r="D37" s="71"/>
    </row>
    <row r="38" spans="1:5" s="20" customFormat="1" ht="15.75" customHeight="1" x14ac:dyDescent="0.2">
      <c r="A38" s="15">
        <v>99</v>
      </c>
      <c r="B38" s="6" t="s">
        <v>346</v>
      </c>
      <c r="C38" s="59">
        <v>539792000</v>
      </c>
      <c r="D38" s="71"/>
    </row>
    <row r="39" spans="1:5" s="29" customFormat="1" ht="15.75" customHeight="1" x14ac:dyDescent="0.2">
      <c r="A39" s="28">
        <v>99</v>
      </c>
      <c r="B39" s="28" t="s">
        <v>48</v>
      </c>
      <c r="C39" s="73">
        <f>SUM(C40:C41)</f>
        <v>309568255</v>
      </c>
      <c r="D39" s="74"/>
    </row>
    <row r="40" spans="1:5" ht="15.75" customHeight="1" x14ac:dyDescent="0.2">
      <c r="A40" s="3">
        <v>99</v>
      </c>
      <c r="B40" s="3" t="s">
        <v>49</v>
      </c>
      <c r="C40" s="61">
        <f>308586400</f>
        <v>308586400</v>
      </c>
      <c r="D40" s="72"/>
    </row>
    <row r="41" spans="1:5" ht="15.75" customHeight="1" x14ac:dyDescent="0.2">
      <c r="A41" s="3">
        <v>99</v>
      </c>
      <c r="B41" s="3" t="s">
        <v>50</v>
      </c>
      <c r="C41" s="61">
        <v>981855</v>
      </c>
      <c r="D41" s="72"/>
    </row>
    <row r="42" spans="1:5" s="20" customFormat="1" ht="15.75" customHeight="1" x14ac:dyDescent="0.2">
      <c r="A42" s="15">
        <v>99</v>
      </c>
      <c r="B42" s="30" t="s">
        <v>51</v>
      </c>
      <c r="C42" s="75">
        <f>C43+C50+C51+C85</f>
        <v>12066796659</v>
      </c>
      <c r="D42" s="71"/>
      <c r="E42" s="27"/>
    </row>
    <row r="43" spans="1:5" s="20" customFormat="1" ht="15.75" customHeight="1" x14ac:dyDescent="0.2">
      <c r="A43" s="15">
        <v>99</v>
      </c>
      <c r="B43" s="15" t="s">
        <v>52</v>
      </c>
      <c r="C43" s="75">
        <f>SUM(C44:C49)</f>
        <v>116979656</v>
      </c>
      <c r="D43" s="82"/>
    </row>
    <row r="44" spans="1:5" ht="15.75" customHeight="1" x14ac:dyDescent="0.2">
      <c r="A44" s="3">
        <v>99</v>
      </c>
      <c r="B44" s="13" t="s">
        <v>93</v>
      </c>
      <c r="C44" s="61">
        <v>22000000</v>
      </c>
      <c r="D44" s="72"/>
    </row>
    <row r="45" spans="1:5" ht="15.75" customHeight="1" x14ac:dyDescent="0.2">
      <c r="A45" s="3">
        <v>99</v>
      </c>
      <c r="B45" s="3" t="s">
        <v>53</v>
      </c>
      <c r="C45" s="61">
        <v>82000000</v>
      </c>
      <c r="D45" s="72"/>
    </row>
    <row r="46" spans="1:5" ht="15.75" customHeight="1" x14ac:dyDescent="0.2">
      <c r="A46" s="3">
        <v>99</v>
      </c>
      <c r="B46" s="3" t="s">
        <v>54</v>
      </c>
      <c r="C46" s="61">
        <v>2900000</v>
      </c>
      <c r="D46" s="72"/>
    </row>
    <row r="47" spans="1:5" ht="15.75" customHeight="1" x14ac:dyDescent="0.2">
      <c r="A47" s="3">
        <v>99</v>
      </c>
      <c r="B47" s="3" t="s">
        <v>348</v>
      </c>
      <c r="C47" s="76">
        <v>3000000</v>
      </c>
      <c r="D47" s="72"/>
    </row>
    <row r="48" spans="1:5" ht="16.5" customHeight="1" x14ac:dyDescent="0.2">
      <c r="A48" s="3">
        <v>99</v>
      </c>
      <c r="B48" s="3" t="s">
        <v>350</v>
      </c>
      <c r="C48" s="76">
        <v>500000</v>
      </c>
      <c r="D48" s="72"/>
    </row>
    <row r="49" spans="1:5" ht="15.75" customHeight="1" x14ac:dyDescent="0.2">
      <c r="A49" s="3">
        <v>99</v>
      </c>
      <c r="B49" s="3" t="s">
        <v>349</v>
      </c>
      <c r="C49" s="76">
        <v>6579656</v>
      </c>
      <c r="D49" s="72"/>
    </row>
    <row r="50" spans="1:5" s="20" customFormat="1" ht="15.75" customHeight="1" x14ac:dyDescent="0.2">
      <c r="A50" s="15">
        <v>99</v>
      </c>
      <c r="B50" s="15" t="s">
        <v>55</v>
      </c>
      <c r="C50" s="77">
        <v>4632463614</v>
      </c>
      <c r="D50" s="71"/>
    </row>
    <row r="51" spans="1:5" s="20" customFormat="1" ht="18.75" customHeight="1" x14ac:dyDescent="0.2">
      <c r="A51" s="15">
        <v>99</v>
      </c>
      <c r="B51" s="15" t="s">
        <v>56</v>
      </c>
      <c r="C51" s="75">
        <f>C52+C59+C64+C69+C83</f>
        <v>6061442269</v>
      </c>
      <c r="D51" s="71"/>
      <c r="E51" s="27"/>
    </row>
    <row r="52" spans="1:5" s="35" customFormat="1" ht="15.75" customHeight="1" x14ac:dyDescent="0.2">
      <c r="A52" s="34">
        <v>99</v>
      </c>
      <c r="B52" s="34" t="s">
        <v>57</v>
      </c>
      <c r="C52" s="78">
        <f>SUM(C53:C58)</f>
        <v>5782998945</v>
      </c>
      <c r="D52" s="79"/>
    </row>
    <row r="53" spans="1:5" ht="15.75" customHeight="1" x14ac:dyDescent="0.2">
      <c r="A53" s="3">
        <v>99</v>
      </c>
      <c r="B53" s="3" t="s">
        <v>58</v>
      </c>
      <c r="C53" s="61">
        <v>3681388356</v>
      </c>
      <c r="D53" s="84"/>
    </row>
    <row r="54" spans="1:5" ht="15.75" customHeight="1" x14ac:dyDescent="0.2">
      <c r="A54" s="3">
        <v>99</v>
      </c>
      <c r="B54" s="3" t="s">
        <v>59</v>
      </c>
      <c r="C54" s="61">
        <v>684390000</v>
      </c>
      <c r="D54" s="84"/>
    </row>
    <row r="55" spans="1:5" ht="15.75" customHeight="1" x14ac:dyDescent="0.2">
      <c r="A55" s="3">
        <v>99</v>
      </c>
      <c r="B55" s="3" t="s">
        <v>60</v>
      </c>
      <c r="C55" s="61">
        <v>293739589</v>
      </c>
      <c r="D55" s="84"/>
    </row>
    <row r="56" spans="1:5" ht="15.75" customHeight="1" x14ac:dyDescent="0.2">
      <c r="A56" s="3">
        <v>99</v>
      </c>
      <c r="B56" s="13" t="s">
        <v>94</v>
      </c>
      <c r="C56" s="61">
        <v>312700000</v>
      </c>
      <c r="D56" s="84"/>
    </row>
    <row r="57" spans="1:5" ht="15.75" customHeight="1" x14ac:dyDescent="0.2">
      <c r="A57" s="3">
        <v>99</v>
      </c>
      <c r="B57" s="3" t="s">
        <v>351</v>
      </c>
      <c r="C57" s="61">
        <v>274800000</v>
      </c>
      <c r="D57" s="84"/>
    </row>
    <row r="58" spans="1:5" ht="15.75" customHeight="1" x14ac:dyDescent="0.25">
      <c r="A58" s="3">
        <v>99</v>
      </c>
      <c r="B58" s="3" t="s">
        <v>352</v>
      </c>
      <c r="C58" s="80">
        <v>535981000</v>
      </c>
      <c r="D58" s="82"/>
    </row>
    <row r="59" spans="1:5" s="20" customFormat="1" ht="15.75" customHeight="1" x14ac:dyDescent="0.2">
      <c r="A59" s="15">
        <v>99</v>
      </c>
      <c r="B59" s="33" t="s">
        <v>63</v>
      </c>
      <c r="C59" s="59">
        <f>SUM(C60:C63)</f>
        <v>42700000</v>
      </c>
      <c r="D59" s="72"/>
    </row>
    <row r="60" spans="1:5" ht="15.75" customHeight="1" x14ac:dyDescent="0.2">
      <c r="A60" s="3">
        <v>99</v>
      </c>
      <c r="B60" s="31" t="s">
        <v>353</v>
      </c>
      <c r="C60" s="61">
        <v>2500000</v>
      </c>
      <c r="D60" s="72"/>
    </row>
    <row r="61" spans="1:5" ht="15.75" customHeight="1" x14ac:dyDescent="0.2">
      <c r="A61" s="31">
        <v>99</v>
      </c>
      <c r="B61" s="31" t="s">
        <v>354</v>
      </c>
      <c r="C61" s="61">
        <v>4500000</v>
      </c>
      <c r="D61" s="72"/>
    </row>
    <row r="62" spans="1:5" ht="15.75" customHeight="1" x14ac:dyDescent="0.25">
      <c r="A62" s="3">
        <v>99</v>
      </c>
      <c r="B62" s="31" t="s">
        <v>355</v>
      </c>
      <c r="C62" s="80">
        <v>23000000</v>
      </c>
      <c r="D62" s="72"/>
    </row>
    <row r="63" spans="1:5" ht="15.75" customHeight="1" x14ac:dyDescent="0.25">
      <c r="A63" s="3">
        <v>99</v>
      </c>
      <c r="B63" s="31" t="s">
        <v>356</v>
      </c>
      <c r="C63" s="80">
        <v>12700000</v>
      </c>
      <c r="D63" s="71"/>
    </row>
    <row r="64" spans="1:5" s="20" customFormat="1" ht="15.75" customHeight="1" x14ac:dyDescent="0.2">
      <c r="A64" s="15">
        <v>99</v>
      </c>
      <c r="B64" s="33" t="s">
        <v>68</v>
      </c>
      <c r="C64" s="59">
        <f>SUM(C65:C68)</f>
        <v>25500000</v>
      </c>
      <c r="D64" s="72"/>
    </row>
    <row r="65" spans="1:4" ht="15.75" customHeight="1" x14ac:dyDescent="0.2">
      <c r="A65" s="3">
        <v>99</v>
      </c>
      <c r="B65" s="31" t="s">
        <v>396</v>
      </c>
      <c r="C65" s="76">
        <v>7500000</v>
      </c>
      <c r="D65" s="72"/>
    </row>
    <row r="66" spans="1:4" ht="15.75" customHeight="1" x14ac:dyDescent="0.2">
      <c r="A66" s="3">
        <v>99</v>
      </c>
      <c r="B66" s="31" t="s">
        <v>395</v>
      </c>
      <c r="C66" s="76">
        <v>4500000</v>
      </c>
      <c r="D66" s="72"/>
    </row>
    <row r="67" spans="1:4" ht="15.75" customHeight="1" x14ac:dyDescent="0.2">
      <c r="A67" s="3">
        <v>99</v>
      </c>
      <c r="B67" s="31" t="s">
        <v>394</v>
      </c>
      <c r="C67" s="76">
        <v>13000000</v>
      </c>
      <c r="D67" s="72"/>
    </row>
    <row r="68" spans="1:4" ht="15.75" customHeight="1" x14ac:dyDescent="0.2">
      <c r="A68" s="3">
        <v>99</v>
      </c>
      <c r="B68" s="63" t="s">
        <v>393</v>
      </c>
      <c r="C68" s="76">
        <v>500000</v>
      </c>
      <c r="D68" s="71"/>
    </row>
    <row r="69" spans="1:4" s="20" customFormat="1" ht="15.75" customHeight="1" x14ac:dyDescent="0.2">
      <c r="A69" s="15">
        <v>99</v>
      </c>
      <c r="B69" s="33" t="s">
        <v>107</v>
      </c>
      <c r="C69" s="59">
        <f>SUM(C70:C82)</f>
        <v>133100000</v>
      </c>
      <c r="D69" s="72"/>
    </row>
    <row r="70" spans="1:4" ht="15.75" customHeight="1" x14ac:dyDescent="0.25">
      <c r="A70" s="3">
        <v>99</v>
      </c>
      <c r="B70" s="3" t="s">
        <v>397</v>
      </c>
      <c r="C70" s="80">
        <v>2000000</v>
      </c>
      <c r="D70" s="72"/>
    </row>
    <row r="71" spans="1:4" ht="15.75" customHeight="1" x14ac:dyDescent="0.2">
      <c r="A71" s="3">
        <v>99</v>
      </c>
      <c r="B71" s="3" t="s">
        <v>398</v>
      </c>
      <c r="C71" s="61">
        <v>500000</v>
      </c>
      <c r="D71" s="72"/>
    </row>
    <row r="72" spans="1:4" ht="15.75" customHeight="1" x14ac:dyDescent="0.2">
      <c r="A72" s="3">
        <v>99</v>
      </c>
      <c r="B72" s="3" t="s">
        <v>399</v>
      </c>
      <c r="C72" s="61">
        <v>10000000</v>
      </c>
      <c r="D72" s="72"/>
    </row>
    <row r="73" spans="1:4" ht="15.75" customHeight="1" x14ac:dyDescent="0.2">
      <c r="A73" s="3">
        <v>99</v>
      </c>
      <c r="B73" s="3" t="s">
        <v>400</v>
      </c>
      <c r="C73" s="61">
        <v>25000000</v>
      </c>
      <c r="D73" s="72"/>
    </row>
    <row r="74" spans="1:4" ht="15.75" customHeight="1" x14ac:dyDescent="0.2">
      <c r="A74" s="3">
        <v>99</v>
      </c>
      <c r="B74" s="3" t="s">
        <v>401</v>
      </c>
      <c r="C74" s="61">
        <v>10000000</v>
      </c>
      <c r="D74" s="72"/>
    </row>
    <row r="75" spans="1:4" ht="15.75" customHeight="1" x14ac:dyDescent="0.2">
      <c r="A75" s="3">
        <v>99</v>
      </c>
      <c r="B75" s="3" t="s">
        <v>402</v>
      </c>
      <c r="C75" s="61">
        <v>2500000</v>
      </c>
      <c r="D75" s="61"/>
    </row>
    <row r="76" spans="1:4" ht="15.75" customHeight="1" x14ac:dyDescent="0.2">
      <c r="A76" s="3">
        <v>99</v>
      </c>
      <c r="B76" s="3" t="s">
        <v>403</v>
      </c>
      <c r="C76" s="61">
        <v>25000000</v>
      </c>
      <c r="D76" s="72"/>
    </row>
    <row r="77" spans="1:4" ht="15.75" customHeight="1" x14ac:dyDescent="0.2">
      <c r="A77" s="3">
        <v>99</v>
      </c>
      <c r="B77" s="13" t="s">
        <v>112</v>
      </c>
      <c r="C77" s="61">
        <v>1500000</v>
      </c>
      <c r="D77" s="72"/>
    </row>
    <row r="78" spans="1:4" ht="15.75" customHeight="1" x14ac:dyDescent="0.2">
      <c r="A78" s="3">
        <v>99</v>
      </c>
      <c r="B78" s="3" t="s">
        <v>247</v>
      </c>
      <c r="C78" s="61">
        <v>2000000</v>
      </c>
      <c r="D78" s="72"/>
    </row>
    <row r="79" spans="1:4" ht="15.75" customHeight="1" x14ac:dyDescent="0.2">
      <c r="A79" s="3">
        <v>99</v>
      </c>
      <c r="B79" s="13" t="s">
        <v>113</v>
      </c>
      <c r="C79" s="61">
        <v>3000000</v>
      </c>
      <c r="D79" s="72"/>
    </row>
    <row r="80" spans="1:4" ht="15.75" customHeight="1" x14ac:dyDescent="0.2">
      <c r="A80" s="3">
        <v>99</v>
      </c>
      <c r="B80" s="13" t="s">
        <v>114</v>
      </c>
      <c r="C80" s="61">
        <v>1000000</v>
      </c>
      <c r="D80" s="72"/>
    </row>
    <row r="81" spans="1:21" ht="15.75" customHeight="1" x14ac:dyDescent="0.2">
      <c r="A81" s="3">
        <v>99</v>
      </c>
      <c r="B81" s="3" t="s">
        <v>404</v>
      </c>
      <c r="C81" s="61">
        <v>50000000</v>
      </c>
      <c r="D81" s="72"/>
    </row>
    <row r="82" spans="1:21" ht="15.75" customHeight="1" x14ac:dyDescent="0.25">
      <c r="A82" s="3">
        <v>99</v>
      </c>
      <c r="B82" s="3" t="s">
        <v>405</v>
      </c>
      <c r="C82" s="80">
        <v>600000</v>
      </c>
      <c r="D82" s="71"/>
    </row>
    <row r="83" spans="1:21" s="20" customFormat="1" ht="15.75" customHeight="1" x14ac:dyDescent="0.2">
      <c r="A83" s="15">
        <v>99</v>
      </c>
      <c r="B83" s="15" t="s">
        <v>72</v>
      </c>
      <c r="C83" s="59">
        <f>SUM(C84:C84)</f>
        <v>77143324</v>
      </c>
      <c r="D83" s="72"/>
    </row>
    <row r="84" spans="1:21" ht="15.75" customHeight="1" x14ac:dyDescent="0.2">
      <c r="A84" s="3">
        <v>99</v>
      </c>
      <c r="B84" s="13" t="s">
        <v>97</v>
      </c>
      <c r="C84" s="61">
        <v>77143324</v>
      </c>
      <c r="D84" s="71"/>
    </row>
    <row r="85" spans="1:21" s="20" customFormat="1" ht="15.75" customHeight="1" x14ac:dyDescent="0.2">
      <c r="A85" s="15">
        <v>99</v>
      </c>
      <c r="B85" s="15" t="s">
        <v>73</v>
      </c>
      <c r="C85" s="59">
        <f>+C86+C87+C90</f>
        <v>1255911120</v>
      </c>
      <c r="D85" s="72"/>
    </row>
    <row r="86" spans="1:21" ht="15.75" customHeight="1" x14ac:dyDescent="0.2">
      <c r="A86" s="3">
        <v>99</v>
      </c>
      <c r="B86" s="3" t="s">
        <v>74</v>
      </c>
      <c r="C86" s="61">
        <v>47000000</v>
      </c>
      <c r="D86" s="72"/>
    </row>
    <row r="87" spans="1:21" ht="15.75" customHeight="1" x14ac:dyDescent="0.2">
      <c r="A87" s="3">
        <v>99</v>
      </c>
      <c r="B87" s="13" t="s">
        <v>128</v>
      </c>
      <c r="C87" s="76">
        <f>SUM(C88:C89)</f>
        <v>997911120</v>
      </c>
      <c r="D87" s="72"/>
    </row>
    <row r="88" spans="1:21" ht="15.75" customHeight="1" x14ac:dyDescent="0.2">
      <c r="A88" s="3">
        <v>99</v>
      </c>
      <c r="B88" s="3" t="s">
        <v>75</v>
      </c>
      <c r="C88" s="61">
        <f>935911120+1000000+5000000</f>
        <v>941911120</v>
      </c>
      <c r="D88" s="72"/>
    </row>
    <row r="89" spans="1:21" ht="15.75" customHeight="1" x14ac:dyDescent="0.2">
      <c r="A89" s="3">
        <v>99</v>
      </c>
      <c r="B89" s="3" t="s">
        <v>76</v>
      </c>
      <c r="C89" s="61">
        <v>56000000</v>
      </c>
      <c r="D89" s="72"/>
    </row>
    <row r="90" spans="1:21" ht="15.75" customHeight="1" x14ac:dyDescent="0.2">
      <c r="A90" s="3">
        <v>99</v>
      </c>
      <c r="B90" s="3" t="s">
        <v>77</v>
      </c>
      <c r="C90" s="61">
        <v>211000000</v>
      </c>
      <c r="D90" s="81"/>
    </row>
    <row r="91" spans="1:21" ht="15.75" customHeight="1" x14ac:dyDescent="0.2">
      <c r="A91" s="56">
        <v>99</v>
      </c>
      <c r="B91" s="56" t="s">
        <v>78</v>
      </c>
      <c r="C91" s="75">
        <f>C92+C96</f>
        <v>2590336728</v>
      </c>
      <c r="D91" s="7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s="20" customFormat="1" ht="15.75" customHeight="1" x14ac:dyDescent="0.2">
      <c r="A92" s="15">
        <v>99</v>
      </c>
      <c r="B92" s="15" t="s">
        <v>79</v>
      </c>
      <c r="C92" s="59">
        <f>SUM(C93:C95)</f>
        <v>933299821</v>
      </c>
      <c r="D92" s="72"/>
    </row>
    <row r="93" spans="1:21" ht="15.75" customHeight="1" x14ac:dyDescent="0.2">
      <c r="A93" s="3">
        <v>99</v>
      </c>
      <c r="B93" s="3" t="s">
        <v>80</v>
      </c>
      <c r="C93" s="61">
        <v>866838015</v>
      </c>
      <c r="D93" s="72"/>
    </row>
    <row r="94" spans="1:21" ht="15.75" customHeight="1" x14ac:dyDescent="0.2">
      <c r="A94" s="3">
        <v>99</v>
      </c>
      <c r="B94" s="3" t="s">
        <v>81</v>
      </c>
      <c r="C94" s="61">
        <v>52491806</v>
      </c>
      <c r="D94" s="72"/>
    </row>
    <row r="95" spans="1:21" ht="15.75" customHeight="1" x14ac:dyDescent="0.2">
      <c r="A95" s="3">
        <v>99</v>
      </c>
      <c r="B95" s="3" t="s">
        <v>270</v>
      </c>
      <c r="C95" s="61">
        <v>13970000</v>
      </c>
      <c r="D95" s="71"/>
    </row>
    <row r="96" spans="1:21" s="20" customFormat="1" ht="15.75" customHeight="1" x14ac:dyDescent="0.2">
      <c r="A96" s="15">
        <v>99</v>
      </c>
      <c r="B96" s="15" t="s">
        <v>82</v>
      </c>
      <c r="C96" s="59">
        <f>C97+C105+C118+C134</f>
        <v>1657036907</v>
      </c>
      <c r="D96" s="71"/>
    </row>
    <row r="97" spans="1:4" s="20" customFormat="1" ht="15.75" customHeight="1" x14ac:dyDescent="0.2">
      <c r="A97" s="15">
        <v>99</v>
      </c>
      <c r="B97" s="15" t="s">
        <v>129</v>
      </c>
      <c r="C97" s="59">
        <f>SUM(C98:C104)</f>
        <v>196000000</v>
      </c>
      <c r="D97" s="72"/>
    </row>
    <row r="98" spans="1:4" ht="15.75" customHeight="1" x14ac:dyDescent="0.2">
      <c r="A98" s="3">
        <v>99</v>
      </c>
      <c r="B98" s="13" t="s">
        <v>132</v>
      </c>
      <c r="C98" s="76">
        <v>20000000</v>
      </c>
      <c r="D98" s="72"/>
    </row>
    <row r="99" spans="1:4" ht="15.75" customHeight="1" x14ac:dyDescent="0.2">
      <c r="A99" s="3">
        <v>99</v>
      </c>
      <c r="B99" s="3" t="s">
        <v>357</v>
      </c>
      <c r="C99" s="76">
        <v>20000000</v>
      </c>
      <c r="D99" s="72"/>
    </row>
    <row r="100" spans="1:4" ht="15.75" customHeight="1" x14ac:dyDescent="0.2">
      <c r="A100" s="3">
        <v>99</v>
      </c>
      <c r="B100" s="3" t="s">
        <v>243</v>
      </c>
      <c r="C100" s="76">
        <v>15000000</v>
      </c>
      <c r="D100" s="72"/>
    </row>
    <row r="101" spans="1:4" ht="15.75" customHeight="1" x14ac:dyDescent="0.2">
      <c r="A101" s="3">
        <v>99</v>
      </c>
      <c r="B101" s="3" t="s">
        <v>406</v>
      </c>
      <c r="C101" s="76">
        <v>12000000</v>
      </c>
      <c r="D101" s="72"/>
    </row>
    <row r="102" spans="1:4" ht="15.75" customHeight="1" x14ac:dyDescent="0.2">
      <c r="A102" s="3">
        <v>99</v>
      </c>
      <c r="B102" s="3" t="s">
        <v>407</v>
      </c>
      <c r="C102" s="76">
        <v>29000000</v>
      </c>
      <c r="D102" s="72"/>
    </row>
    <row r="103" spans="1:4" ht="15.75" customHeight="1" x14ac:dyDescent="0.2">
      <c r="A103" s="3">
        <v>99</v>
      </c>
      <c r="B103" s="3" t="s">
        <v>408</v>
      </c>
      <c r="C103" s="76">
        <v>80000000</v>
      </c>
      <c r="D103" s="72"/>
    </row>
    <row r="104" spans="1:4" ht="15.75" customHeight="1" x14ac:dyDescent="0.2">
      <c r="A104" s="3">
        <v>99</v>
      </c>
      <c r="B104" s="3" t="s">
        <v>358</v>
      </c>
      <c r="C104" s="76">
        <v>20000000</v>
      </c>
      <c r="D104" s="71"/>
    </row>
    <row r="105" spans="1:4" s="20" customFormat="1" ht="15.75" customHeight="1" x14ac:dyDescent="0.2">
      <c r="A105" s="3">
        <v>99</v>
      </c>
      <c r="B105" s="15" t="s">
        <v>130</v>
      </c>
      <c r="C105" s="82">
        <f>SUM(C106:C117)</f>
        <v>247000000</v>
      </c>
      <c r="D105" s="72"/>
    </row>
    <row r="106" spans="1:4" ht="15.75" customHeight="1" x14ac:dyDescent="0.2">
      <c r="A106" s="3">
        <v>99</v>
      </c>
      <c r="B106" s="13" t="s">
        <v>133</v>
      </c>
      <c r="C106" s="76">
        <v>60000000</v>
      </c>
      <c r="D106" s="72"/>
    </row>
    <row r="107" spans="1:4" ht="15.75" customHeight="1" x14ac:dyDescent="0.2">
      <c r="A107" s="3">
        <v>99</v>
      </c>
      <c r="B107" s="13" t="s">
        <v>134</v>
      </c>
      <c r="C107" s="76">
        <v>29000000</v>
      </c>
      <c r="D107" s="72"/>
    </row>
    <row r="108" spans="1:4" ht="15.75" customHeight="1" x14ac:dyDescent="0.2">
      <c r="A108" s="3">
        <v>99</v>
      </c>
      <c r="B108" s="13" t="s">
        <v>135</v>
      </c>
      <c r="C108" s="76">
        <v>5000000</v>
      </c>
      <c r="D108" s="72"/>
    </row>
    <row r="109" spans="1:4" ht="15.75" customHeight="1" x14ac:dyDescent="0.2">
      <c r="A109" s="3">
        <v>99</v>
      </c>
      <c r="B109" s="13" t="s">
        <v>136</v>
      </c>
      <c r="C109" s="76">
        <v>10000000</v>
      </c>
      <c r="D109" s="72"/>
    </row>
    <row r="110" spans="1:4" ht="15.75" customHeight="1" x14ac:dyDescent="0.2">
      <c r="A110" s="3">
        <v>99</v>
      </c>
      <c r="B110" s="13" t="s">
        <v>137</v>
      </c>
      <c r="C110" s="76">
        <v>5000000</v>
      </c>
      <c r="D110" s="72"/>
    </row>
    <row r="111" spans="1:4" ht="15.75" customHeight="1" x14ac:dyDescent="0.2">
      <c r="A111" s="3">
        <v>99</v>
      </c>
      <c r="B111" s="13" t="s">
        <v>138</v>
      </c>
      <c r="C111" s="76">
        <v>5000000</v>
      </c>
      <c r="D111" s="72"/>
    </row>
    <row r="112" spans="1:4" ht="15.75" customHeight="1" x14ac:dyDescent="0.2">
      <c r="A112" s="3">
        <v>99</v>
      </c>
      <c r="B112" s="13" t="s">
        <v>139</v>
      </c>
      <c r="C112" s="76">
        <v>20000000</v>
      </c>
      <c r="D112" s="72"/>
    </row>
    <row r="113" spans="1:4" ht="15.75" customHeight="1" x14ac:dyDescent="0.2">
      <c r="A113" s="3">
        <v>99</v>
      </c>
      <c r="B113" s="3" t="s">
        <v>359</v>
      </c>
      <c r="C113" s="76">
        <v>20000000</v>
      </c>
      <c r="D113" s="72"/>
    </row>
    <row r="114" spans="1:4" ht="15.75" customHeight="1" x14ac:dyDescent="0.2">
      <c r="A114" s="3">
        <v>99</v>
      </c>
      <c r="B114" s="3" t="s">
        <v>360</v>
      </c>
      <c r="C114" s="76">
        <v>6000000</v>
      </c>
      <c r="D114" s="72"/>
    </row>
    <row r="115" spans="1:4" ht="15.75" customHeight="1" x14ac:dyDescent="0.2">
      <c r="A115" s="3">
        <v>99</v>
      </c>
      <c r="B115" s="3" t="s">
        <v>361</v>
      </c>
      <c r="C115" s="76">
        <v>2000000</v>
      </c>
      <c r="D115" s="72"/>
    </row>
    <row r="116" spans="1:4" ht="15.75" customHeight="1" x14ac:dyDescent="0.2">
      <c r="A116" s="3">
        <v>99</v>
      </c>
      <c r="B116" s="3" t="s">
        <v>362</v>
      </c>
      <c r="C116" s="76">
        <v>15000000</v>
      </c>
      <c r="D116" s="72"/>
    </row>
    <row r="117" spans="1:4" ht="15.75" customHeight="1" x14ac:dyDescent="0.2">
      <c r="A117" s="3">
        <v>99</v>
      </c>
      <c r="B117" s="3" t="s">
        <v>409</v>
      </c>
      <c r="C117" s="76">
        <v>70000000</v>
      </c>
      <c r="D117" s="71"/>
    </row>
    <row r="118" spans="1:4" s="20" customFormat="1" ht="15.75" customHeight="1" x14ac:dyDescent="0.2">
      <c r="A118" s="3">
        <v>99</v>
      </c>
      <c r="B118" s="15" t="s">
        <v>131</v>
      </c>
      <c r="C118" s="82">
        <f>SUM(C119:C133)</f>
        <v>308000000</v>
      </c>
      <c r="D118" s="72"/>
    </row>
    <row r="119" spans="1:4" ht="15.75" customHeight="1" x14ac:dyDescent="0.2">
      <c r="A119" s="3">
        <v>99</v>
      </c>
      <c r="B119" s="3" t="s">
        <v>363</v>
      </c>
      <c r="C119" s="76">
        <v>45000000</v>
      </c>
      <c r="D119" s="72"/>
    </row>
    <row r="120" spans="1:4" ht="15.75" customHeight="1" x14ac:dyDescent="0.2">
      <c r="A120" s="3">
        <v>99</v>
      </c>
      <c r="B120" s="3" t="s">
        <v>410</v>
      </c>
      <c r="C120" s="76">
        <v>17000000</v>
      </c>
      <c r="D120" s="72"/>
    </row>
    <row r="121" spans="1:4" ht="15.75" customHeight="1" x14ac:dyDescent="0.2">
      <c r="A121" s="3">
        <v>99</v>
      </c>
      <c r="B121" s="3" t="s">
        <v>411</v>
      </c>
      <c r="C121" s="76">
        <v>5000000</v>
      </c>
      <c r="D121" s="72"/>
    </row>
    <row r="122" spans="1:4" ht="15.75" customHeight="1" x14ac:dyDescent="0.2">
      <c r="A122" s="3">
        <v>99</v>
      </c>
      <c r="B122" s="3" t="s">
        <v>412</v>
      </c>
      <c r="C122" s="76">
        <v>10000000</v>
      </c>
      <c r="D122" s="72"/>
    </row>
    <row r="123" spans="1:4" ht="15.75" customHeight="1" x14ac:dyDescent="0.2">
      <c r="A123" s="3">
        <v>99</v>
      </c>
      <c r="B123" s="3" t="s">
        <v>413</v>
      </c>
      <c r="C123" s="76">
        <v>30000000</v>
      </c>
      <c r="D123" s="72"/>
    </row>
    <row r="124" spans="1:4" ht="15.75" customHeight="1" x14ac:dyDescent="0.2">
      <c r="A124" s="3">
        <v>99</v>
      </c>
      <c r="B124" s="3" t="s">
        <v>414</v>
      </c>
      <c r="C124" s="76">
        <v>80000000</v>
      </c>
      <c r="D124" s="72"/>
    </row>
    <row r="125" spans="1:4" ht="15.75" customHeight="1" x14ac:dyDescent="0.2">
      <c r="A125" s="3">
        <v>99</v>
      </c>
      <c r="B125" s="3" t="s">
        <v>415</v>
      </c>
      <c r="C125" s="76">
        <v>15000000</v>
      </c>
      <c r="D125" s="72"/>
    </row>
    <row r="126" spans="1:4" ht="15.75" customHeight="1" x14ac:dyDescent="0.2">
      <c r="A126" s="3">
        <v>99</v>
      </c>
      <c r="B126" s="3" t="s">
        <v>416</v>
      </c>
      <c r="C126" s="76">
        <v>2000000</v>
      </c>
      <c r="D126" s="72"/>
    </row>
    <row r="127" spans="1:4" ht="15.75" customHeight="1" x14ac:dyDescent="0.2">
      <c r="A127" s="3">
        <v>99</v>
      </c>
      <c r="B127" s="3" t="s">
        <v>417</v>
      </c>
      <c r="C127" s="76">
        <v>20000000</v>
      </c>
      <c r="D127" s="72"/>
    </row>
    <row r="128" spans="1:4" ht="15.75" customHeight="1" x14ac:dyDescent="0.2">
      <c r="A128" s="3">
        <v>99</v>
      </c>
      <c r="B128" s="3" t="s">
        <v>418</v>
      </c>
      <c r="C128" s="76">
        <v>12000000</v>
      </c>
      <c r="D128" s="72"/>
    </row>
    <row r="129" spans="1:4" ht="15.75" customHeight="1" x14ac:dyDescent="0.2">
      <c r="A129" s="3">
        <v>99</v>
      </c>
      <c r="B129" s="3" t="s">
        <v>419</v>
      </c>
      <c r="C129" s="76">
        <v>15000000</v>
      </c>
      <c r="D129" s="72"/>
    </row>
    <row r="130" spans="1:4" ht="15.75" customHeight="1" x14ac:dyDescent="0.2">
      <c r="A130" s="3">
        <v>99</v>
      </c>
      <c r="B130" s="3" t="s">
        <v>420</v>
      </c>
      <c r="C130" s="76">
        <v>20000000</v>
      </c>
      <c r="D130" s="72"/>
    </row>
    <row r="131" spans="1:4" ht="15.75" customHeight="1" x14ac:dyDescent="0.2">
      <c r="A131" s="3">
        <v>99</v>
      </c>
      <c r="B131" s="3" t="s">
        <v>421</v>
      </c>
      <c r="C131" s="76">
        <v>12000000</v>
      </c>
      <c r="D131" s="72"/>
    </row>
    <row r="132" spans="1:4" ht="15.75" customHeight="1" x14ac:dyDescent="0.2">
      <c r="A132" s="3">
        <v>99</v>
      </c>
      <c r="B132" s="3" t="s">
        <v>422</v>
      </c>
      <c r="C132" s="76">
        <v>5000000</v>
      </c>
      <c r="D132" s="72"/>
    </row>
    <row r="133" spans="1:4" ht="15.75" customHeight="1" x14ac:dyDescent="0.2">
      <c r="A133" s="3">
        <v>99</v>
      </c>
      <c r="B133" s="3" t="s">
        <v>423</v>
      </c>
      <c r="C133" s="76">
        <v>20000000</v>
      </c>
      <c r="D133" s="71"/>
    </row>
    <row r="134" spans="1:4" s="20" customFormat="1" ht="15.75" customHeight="1" x14ac:dyDescent="0.2">
      <c r="A134" s="3">
        <v>99</v>
      </c>
      <c r="B134" s="15" t="s">
        <v>154</v>
      </c>
      <c r="C134" s="82">
        <f>SUM(C135:C153)</f>
        <v>906036907</v>
      </c>
      <c r="D134" s="71"/>
    </row>
    <row r="135" spans="1:4" s="20" customFormat="1" ht="15.75" customHeight="1" x14ac:dyDescent="0.2">
      <c r="A135" s="3">
        <v>99</v>
      </c>
      <c r="B135" s="3" t="s">
        <v>367</v>
      </c>
      <c r="C135" s="61">
        <v>129500000</v>
      </c>
      <c r="D135" s="71"/>
    </row>
    <row r="136" spans="1:4" s="20" customFormat="1" ht="15.75" customHeight="1" x14ac:dyDescent="0.2">
      <c r="A136" s="3">
        <v>99</v>
      </c>
      <c r="B136" s="3" t="s">
        <v>368</v>
      </c>
      <c r="C136" s="61">
        <v>3500000</v>
      </c>
      <c r="D136" s="72"/>
    </row>
    <row r="137" spans="1:4" ht="15.75" customHeight="1" x14ac:dyDescent="0.2">
      <c r="A137" s="3">
        <v>99</v>
      </c>
      <c r="B137" s="3" t="s">
        <v>369</v>
      </c>
      <c r="C137" s="61">
        <v>10000000</v>
      </c>
      <c r="D137" s="72"/>
    </row>
    <row r="138" spans="1:4" ht="15.75" customHeight="1" x14ac:dyDescent="0.2">
      <c r="A138" s="3">
        <v>99</v>
      </c>
      <c r="B138" s="3" t="s">
        <v>370</v>
      </c>
      <c r="C138" s="61">
        <v>103110000</v>
      </c>
      <c r="D138" s="72"/>
    </row>
    <row r="139" spans="1:4" ht="15.75" customHeight="1" x14ac:dyDescent="0.2">
      <c r="A139" s="3">
        <v>99</v>
      </c>
      <c r="B139" s="3" t="s">
        <v>371</v>
      </c>
      <c r="C139" s="61">
        <v>42000000</v>
      </c>
      <c r="D139" s="72"/>
    </row>
    <row r="140" spans="1:4" ht="15.75" customHeight="1" x14ac:dyDescent="0.2">
      <c r="A140" s="3">
        <v>99</v>
      </c>
      <c r="B140" s="3" t="s">
        <v>372</v>
      </c>
      <c r="C140" s="61">
        <v>248000000</v>
      </c>
      <c r="D140" s="72"/>
    </row>
    <row r="141" spans="1:4" ht="15.75" customHeight="1" x14ac:dyDescent="0.2">
      <c r="A141" s="3">
        <v>99</v>
      </c>
      <c r="B141" s="3" t="s">
        <v>373</v>
      </c>
      <c r="C141" s="61">
        <v>20000000</v>
      </c>
      <c r="D141" s="72"/>
    </row>
    <row r="142" spans="1:4" ht="15.75" customHeight="1" x14ac:dyDescent="0.2">
      <c r="A142" s="3">
        <v>99</v>
      </c>
      <c r="B142" s="3" t="s">
        <v>374</v>
      </c>
      <c r="C142" s="61">
        <v>20000000</v>
      </c>
      <c r="D142" s="72"/>
    </row>
    <row r="143" spans="1:4" ht="15.75" customHeight="1" x14ac:dyDescent="0.2">
      <c r="A143" s="3">
        <v>99</v>
      </c>
      <c r="B143" s="3" t="s">
        <v>375</v>
      </c>
      <c r="C143" s="61">
        <v>10000000</v>
      </c>
      <c r="D143" s="72"/>
    </row>
    <row r="144" spans="1:4" ht="15.75" customHeight="1" x14ac:dyDescent="0.2">
      <c r="A144" s="3">
        <v>99</v>
      </c>
      <c r="B144" s="3" t="s">
        <v>376</v>
      </c>
      <c r="C144" s="61">
        <v>8000000</v>
      </c>
      <c r="D144" s="72"/>
    </row>
    <row r="145" spans="1:4" ht="15.75" customHeight="1" x14ac:dyDescent="0.2">
      <c r="A145" s="3">
        <v>99</v>
      </c>
      <c r="B145" s="3" t="s">
        <v>377</v>
      </c>
      <c r="C145" s="61">
        <v>13350240</v>
      </c>
      <c r="D145" s="72"/>
    </row>
    <row r="146" spans="1:4" ht="15.75" customHeight="1" x14ac:dyDescent="0.2">
      <c r="A146" s="3">
        <v>99</v>
      </c>
      <c r="B146" s="3" t="s">
        <v>378</v>
      </c>
      <c r="C146" s="61">
        <v>8000000</v>
      </c>
      <c r="D146" s="72"/>
    </row>
    <row r="147" spans="1:4" ht="15.75" customHeight="1" x14ac:dyDescent="0.2">
      <c r="A147" s="3">
        <v>99</v>
      </c>
      <c r="B147" s="3" t="s">
        <v>379</v>
      </c>
      <c r="C147" s="61">
        <v>20000000</v>
      </c>
      <c r="D147" s="72"/>
    </row>
    <row r="148" spans="1:4" ht="15.75" customHeight="1" x14ac:dyDescent="0.2">
      <c r="A148" s="3">
        <v>99</v>
      </c>
      <c r="B148" s="3" t="s">
        <v>364</v>
      </c>
      <c r="C148" s="61">
        <v>6000000</v>
      </c>
      <c r="D148" s="72"/>
    </row>
    <row r="149" spans="1:4" ht="15.75" customHeight="1" x14ac:dyDescent="0.2">
      <c r="A149" s="3">
        <v>99</v>
      </c>
      <c r="B149" s="3" t="s">
        <v>365</v>
      </c>
      <c r="C149" s="61">
        <v>490000</v>
      </c>
      <c r="D149" s="72"/>
    </row>
    <row r="150" spans="1:4" ht="15.75" customHeight="1" x14ac:dyDescent="0.2">
      <c r="A150" s="3">
        <v>99</v>
      </c>
      <c r="B150" s="3" t="s">
        <v>366</v>
      </c>
      <c r="C150" s="61">
        <v>6000000</v>
      </c>
      <c r="D150" s="72"/>
    </row>
    <row r="151" spans="1:4" ht="15.75" customHeight="1" x14ac:dyDescent="0.2">
      <c r="A151" s="3">
        <v>99</v>
      </c>
      <c r="B151" s="3" t="s">
        <v>380</v>
      </c>
      <c r="C151" s="61">
        <v>8000000</v>
      </c>
      <c r="D151" s="72"/>
    </row>
    <row r="152" spans="1:4" ht="15.75" customHeight="1" x14ac:dyDescent="0.2">
      <c r="A152" s="3">
        <v>99</v>
      </c>
      <c r="B152" s="3" t="s">
        <v>381</v>
      </c>
      <c r="C152" s="61">
        <v>15000000</v>
      </c>
      <c r="D152" s="72"/>
    </row>
    <row r="153" spans="1:4" ht="15.75" customHeight="1" x14ac:dyDescent="0.2">
      <c r="A153" s="3">
        <v>99</v>
      </c>
      <c r="B153" s="3" t="s">
        <v>382</v>
      </c>
      <c r="C153" s="61">
        <v>235086667</v>
      </c>
      <c r="D153" s="71"/>
    </row>
    <row r="154" spans="1:4" s="20" customFormat="1" ht="15.75" customHeight="1" x14ac:dyDescent="0.2">
      <c r="A154" s="15">
        <v>99</v>
      </c>
      <c r="B154" s="39" t="s">
        <v>83</v>
      </c>
      <c r="C154" s="59">
        <f>SUM(C155+C156+C157)</f>
        <v>1621733087</v>
      </c>
      <c r="D154" s="71"/>
    </row>
    <row r="155" spans="1:4" s="20" customFormat="1" ht="15.75" customHeight="1" x14ac:dyDescent="0.2">
      <c r="A155" s="15">
        <v>99</v>
      </c>
      <c r="B155" s="15" t="s">
        <v>84</v>
      </c>
      <c r="C155" s="59">
        <v>0</v>
      </c>
      <c r="D155" s="71"/>
    </row>
    <row r="156" spans="1:4" s="20" customFormat="1" ht="15.75" customHeight="1" x14ac:dyDescent="0.2">
      <c r="A156" s="15">
        <v>99</v>
      </c>
      <c r="B156" s="15" t="s">
        <v>85</v>
      </c>
      <c r="C156" s="59">
        <v>234886500</v>
      </c>
      <c r="D156" s="71"/>
    </row>
    <row r="157" spans="1:4" s="20" customFormat="1" ht="15.75" customHeight="1" x14ac:dyDescent="0.2">
      <c r="A157" s="15">
        <v>99</v>
      </c>
      <c r="B157" s="15" t="s">
        <v>86</v>
      </c>
      <c r="C157" s="59">
        <f>SUM(C158:C170)</f>
        <v>1386846587</v>
      </c>
      <c r="D157" s="84"/>
    </row>
    <row r="158" spans="1:4" ht="15.75" customHeight="1" x14ac:dyDescent="0.2">
      <c r="A158" s="3">
        <v>99</v>
      </c>
      <c r="B158" s="13" t="s">
        <v>181</v>
      </c>
      <c r="C158" s="61">
        <v>510000000</v>
      </c>
      <c r="D158" s="72"/>
    </row>
    <row r="159" spans="1:4" ht="15.75" customHeight="1" x14ac:dyDescent="0.2">
      <c r="A159" s="3">
        <v>99</v>
      </c>
      <c r="B159" s="13" t="s">
        <v>182</v>
      </c>
      <c r="C159" s="61">
        <v>102000000</v>
      </c>
      <c r="D159" s="72"/>
    </row>
    <row r="160" spans="1:4" ht="15.75" customHeight="1" x14ac:dyDescent="0.25">
      <c r="A160" s="3">
        <v>99</v>
      </c>
      <c r="B160" s="13" t="s">
        <v>183</v>
      </c>
      <c r="C160" s="80">
        <v>20000000</v>
      </c>
      <c r="D160" s="72"/>
    </row>
    <row r="161" spans="1:4" ht="15.75" customHeight="1" x14ac:dyDescent="0.25">
      <c r="A161" s="3">
        <v>99</v>
      </c>
      <c r="B161" s="13" t="s">
        <v>184</v>
      </c>
      <c r="C161" s="80">
        <v>25000000</v>
      </c>
      <c r="D161" s="72"/>
    </row>
    <row r="162" spans="1:4" ht="15.75" customHeight="1" x14ac:dyDescent="0.25">
      <c r="A162" s="3">
        <v>99</v>
      </c>
      <c r="B162" s="3" t="s">
        <v>383</v>
      </c>
      <c r="C162" s="80">
        <v>90000000</v>
      </c>
      <c r="D162" s="72"/>
    </row>
    <row r="163" spans="1:4" ht="15.75" customHeight="1" x14ac:dyDescent="0.25">
      <c r="A163" s="3">
        <v>99</v>
      </c>
      <c r="B163" s="3" t="s">
        <v>384</v>
      </c>
      <c r="C163" s="80">
        <v>70000000</v>
      </c>
      <c r="D163" s="72"/>
    </row>
    <row r="164" spans="1:4" ht="15.75" customHeight="1" x14ac:dyDescent="0.25">
      <c r="A164" s="3">
        <v>99</v>
      </c>
      <c r="B164" s="3" t="s">
        <v>385</v>
      </c>
      <c r="C164" s="80">
        <v>60000000</v>
      </c>
      <c r="D164" s="72"/>
    </row>
    <row r="165" spans="1:4" ht="15.75" customHeight="1" x14ac:dyDescent="0.25">
      <c r="A165" s="3">
        <v>99</v>
      </c>
      <c r="B165" s="3" t="s">
        <v>386</v>
      </c>
      <c r="C165" s="80">
        <v>60000000</v>
      </c>
      <c r="D165" s="72"/>
    </row>
    <row r="166" spans="1:4" ht="15.75" customHeight="1" x14ac:dyDescent="0.25">
      <c r="A166" s="3">
        <v>99</v>
      </c>
      <c r="B166" s="3" t="s">
        <v>387</v>
      </c>
      <c r="C166" s="80">
        <v>270000000</v>
      </c>
      <c r="D166" s="72"/>
    </row>
    <row r="167" spans="1:4" ht="15.75" customHeight="1" x14ac:dyDescent="0.25">
      <c r="A167" s="3">
        <v>99</v>
      </c>
      <c r="B167" s="3" t="s">
        <v>388</v>
      </c>
      <c r="C167" s="80">
        <v>10000000</v>
      </c>
      <c r="D167" s="72"/>
    </row>
    <row r="168" spans="1:4" ht="15.75" customHeight="1" x14ac:dyDescent="0.25">
      <c r="A168" s="3">
        <v>99</v>
      </c>
      <c r="B168" s="3" t="s">
        <v>389</v>
      </c>
      <c r="C168" s="80">
        <v>25000000</v>
      </c>
      <c r="D168" s="72"/>
    </row>
    <row r="169" spans="1:4" ht="15.75" customHeight="1" x14ac:dyDescent="0.25">
      <c r="A169" s="3">
        <v>99</v>
      </c>
      <c r="B169" s="3" t="s">
        <v>390</v>
      </c>
      <c r="C169" s="80">
        <v>5000000</v>
      </c>
      <c r="D169" s="72"/>
    </row>
    <row r="170" spans="1:4" ht="15.75" customHeight="1" x14ac:dyDescent="0.25">
      <c r="A170" s="3">
        <v>99</v>
      </c>
      <c r="B170" s="3" t="s">
        <v>391</v>
      </c>
      <c r="C170" s="80">
        <v>139846587</v>
      </c>
      <c r="D170" s="71"/>
    </row>
    <row r="171" spans="1:4" ht="15.75" customHeight="1" x14ac:dyDescent="0.2">
      <c r="A171" s="3">
        <v>99</v>
      </c>
      <c r="B171" s="56" t="s">
        <v>87</v>
      </c>
      <c r="C171" s="59">
        <f>C172+C176</f>
        <v>742360883</v>
      </c>
      <c r="D171" s="72"/>
    </row>
    <row r="172" spans="1:4" ht="15.75" customHeight="1" x14ac:dyDescent="0.2">
      <c r="A172" s="3">
        <v>99</v>
      </c>
      <c r="B172" s="6" t="s">
        <v>187</v>
      </c>
      <c r="C172" s="59">
        <f>SUM(C173:C175)</f>
        <v>151000000</v>
      </c>
      <c r="D172" s="72"/>
    </row>
    <row r="173" spans="1:4" ht="15.75" customHeight="1" x14ac:dyDescent="0.2">
      <c r="A173" s="3">
        <v>99</v>
      </c>
      <c r="B173" s="13" t="s">
        <v>188</v>
      </c>
      <c r="C173" s="61">
        <v>20000000</v>
      </c>
      <c r="D173" s="72"/>
    </row>
    <row r="174" spans="1:4" ht="15.75" customHeight="1" x14ac:dyDescent="0.2">
      <c r="A174" s="3">
        <v>99</v>
      </c>
      <c r="B174" s="3" t="s">
        <v>392</v>
      </c>
      <c r="C174" s="61">
        <v>6000000</v>
      </c>
      <c r="D174" s="72"/>
    </row>
    <row r="175" spans="1:4" ht="15.75" customHeight="1" x14ac:dyDescent="0.2">
      <c r="A175" s="3">
        <v>99</v>
      </c>
      <c r="B175" s="3" t="s">
        <v>435</v>
      </c>
      <c r="C175" s="61">
        <v>125000000</v>
      </c>
      <c r="D175" s="72"/>
    </row>
    <row r="176" spans="1:4" ht="15.75" customHeight="1" x14ac:dyDescent="0.2">
      <c r="A176" s="3">
        <v>99</v>
      </c>
      <c r="B176" s="15" t="s">
        <v>261</v>
      </c>
      <c r="C176" s="59">
        <f>SUM(C177:C187)</f>
        <v>591360883</v>
      </c>
      <c r="D176" s="72"/>
    </row>
    <row r="177" spans="1:67" ht="15.75" customHeight="1" x14ac:dyDescent="0.2">
      <c r="A177" s="3">
        <v>99</v>
      </c>
      <c r="B177" s="3" t="s">
        <v>424</v>
      </c>
      <c r="C177" s="61">
        <v>110000000</v>
      </c>
      <c r="D177" s="72"/>
    </row>
    <row r="178" spans="1:67" ht="15.75" customHeight="1" x14ac:dyDescent="0.2">
      <c r="A178" s="3">
        <v>99</v>
      </c>
      <c r="B178" s="3" t="s">
        <v>425</v>
      </c>
      <c r="C178" s="61">
        <v>258621000</v>
      </c>
      <c r="D178" s="72"/>
    </row>
    <row r="179" spans="1:67" ht="15.75" customHeight="1" x14ac:dyDescent="0.2">
      <c r="A179" s="3">
        <v>99</v>
      </c>
      <c r="B179" s="3" t="s">
        <v>426</v>
      </c>
      <c r="C179" s="61">
        <v>69610000</v>
      </c>
      <c r="D179" s="72"/>
    </row>
    <row r="180" spans="1:67" ht="15.75" customHeight="1" x14ac:dyDescent="0.2">
      <c r="A180" s="3">
        <v>99</v>
      </c>
      <c r="B180" s="3" t="s">
        <v>427</v>
      </c>
      <c r="C180" s="61">
        <v>20000000</v>
      </c>
      <c r="D180" s="72"/>
    </row>
    <row r="181" spans="1:67" ht="15.75" customHeight="1" x14ac:dyDescent="0.2">
      <c r="A181" s="3">
        <v>99</v>
      </c>
      <c r="B181" s="3" t="s">
        <v>428</v>
      </c>
      <c r="C181" s="61">
        <v>7000000</v>
      </c>
      <c r="D181" s="72"/>
    </row>
    <row r="182" spans="1:67" ht="15.75" customHeight="1" x14ac:dyDescent="0.2">
      <c r="A182" s="3">
        <v>99</v>
      </c>
      <c r="B182" s="3" t="s">
        <v>429</v>
      </c>
      <c r="C182" s="61">
        <v>1000000</v>
      </c>
      <c r="D182" s="72"/>
    </row>
    <row r="183" spans="1:67" ht="15.75" customHeight="1" x14ac:dyDescent="0.2">
      <c r="A183" s="3">
        <v>99</v>
      </c>
      <c r="B183" s="3" t="s">
        <v>430</v>
      </c>
      <c r="C183" s="61">
        <v>6000000</v>
      </c>
      <c r="D183" s="72"/>
    </row>
    <row r="184" spans="1:67" ht="15.75" customHeight="1" x14ac:dyDescent="0.2">
      <c r="A184" s="3">
        <v>99</v>
      </c>
      <c r="B184" s="3" t="s">
        <v>431</v>
      </c>
      <c r="C184" s="61">
        <v>96629883</v>
      </c>
      <c r="D184" s="72"/>
    </row>
    <row r="185" spans="1:67" ht="15.75" customHeight="1" x14ac:dyDescent="0.2">
      <c r="A185" s="3">
        <v>99</v>
      </c>
      <c r="B185" s="3" t="s">
        <v>432</v>
      </c>
      <c r="C185" s="61">
        <v>5000000</v>
      </c>
      <c r="D185" s="72"/>
    </row>
    <row r="186" spans="1:67" ht="15.75" customHeight="1" x14ac:dyDescent="0.2">
      <c r="A186" s="3">
        <v>99</v>
      </c>
      <c r="B186" s="3" t="s">
        <v>433</v>
      </c>
      <c r="C186" s="61">
        <v>15000000</v>
      </c>
      <c r="D186" s="72"/>
    </row>
    <row r="187" spans="1:67" ht="15.75" customHeight="1" x14ac:dyDescent="0.25">
      <c r="A187" s="3">
        <v>99</v>
      </c>
      <c r="B187" s="3" t="s">
        <v>434</v>
      </c>
      <c r="C187" s="61">
        <v>2500000</v>
      </c>
      <c r="D187" s="70"/>
    </row>
    <row r="188" spans="1:67" s="25" customFormat="1" ht="15.75" customHeight="1" x14ac:dyDescent="0.25">
      <c r="A188" s="22">
        <v>99</v>
      </c>
      <c r="B188" s="38" t="s">
        <v>88</v>
      </c>
      <c r="C188" s="83">
        <f>SUM(C189:C190)</f>
        <v>2059029266</v>
      </c>
      <c r="D188" s="72"/>
    </row>
    <row r="189" spans="1:67" ht="15.75" customHeight="1" x14ac:dyDescent="0.2">
      <c r="A189" s="3">
        <v>99</v>
      </c>
      <c r="B189" s="3" t="s">
        <v>480</v>
      </c>
      <c r="C189" s="61">
        <v>259029266</v>
      </c>
      <c r="D189" s="72"/>
    </row>
    <row r="190" spans="1:67" ht="15.75" customHeight="1" x14ac:dyDescent="0.2">
      <c r="A190" s="7">
        <v>99</v>
      </c>
      <c r="B190" s="36" t="s">
        <v>194</v>
      </c>
      <c r="C190" s="61">
        <v>1800000000</v>
      </c>
      <c r="D190" s="72"/>
    </row>
    <row r="191" spans="1:67" ht="15" customHeight="1" x14ac:dyDescent="0.2">
      <c r="B191" s="47" t="s">
        <v>282</v>
      </c>
      <c r="C191" s="84">
        <f>C3+C26+C39+C42+C91+C154+C171+C188</f>
        <v>45972617522</v>
      </c>
      <c r="D191" s="85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4" spans="61:67" ht="15" customHeight="1" x14ac:dyDescent="0.2">
      <c r="BI194" s="12"/>
      <c r="BJ194" s="12"/>
      <c r="BK194" s="12"/>
      <c r="BL194" s="12"/>
      <c r="BM194" s="12"/>
      <c r="BO194" s="12"/>
    </row>
  </sheetData>
  <autoFilter ref="A2:BO191"/>
  <pageMargins left="0.23622047244094491" right="0.23622047244094491" top="0.39370078740157483" bottom="0.27559055118110237" header="0" footer="0"/>
  <pageSetup paperSize="8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994"/>
  <sheetViews>
    <sheetView view="pageBreakPreview" topLeftCell="A40" zoomScale="80" zoomScaleNormal="100" zoomScaleSheetLayoutView="80" workbookViewId="0">
      <selection activeCell="B28" sqref="B28"/>
    </sheetView>
  </sheetViews>
  <sheetFormatPr defaultColWidth="14.42578125" defaultRowHeight="15" customHeight="1" x14ac:dyDescent="0.2"/>
  <cols>
    <col min="1" max="1" width="6.5703125" customWidth="1"/>
    <col min="2" max="2" width="104.5703125" customWidth="1"/>
    <col min="3" max="3" width="25.42578125" style="19" customWidth="1"/>
    <col min="4" max="4" width="14.42578125" customWidth="1"/>
    <col min="5" max="5" width="15.5703125" bestFit="1" customWidth="1"/>
  </cols>
  <sheetData>
    <row r="1" spans="1:6" ht="15.75" customHeight="1" x14ac:dyDescent="0.25">
      <c r="A1" s="8" t="s">
        <v>96</v>
      </c>
      <c r="B1" s="2"/>
      <c r="C1" s="16"/>
    </row>
    <row r="2" spans="1:6" ht="15.75" customHeight="1" x14ac:dyDescent="0.25">
      <c r="A2" s="9" t="s">
        <v>0</v>
      </c>
      <c r="B2" s="5" t="s">
        <v>1</v>
      </c>
      <c r="C2" s="45">
        <v>2024</v>
      </c>
      <c r="D2" s="2"/>
    </row>
    <row r="3" spans="1:6" s="25" customFormat="1" ht="15.75" customHeight="1" x14ac:dyDescent="0.25">
      <c r="A3" s="21">
        <v>99</v>
      </c>
      <c r="B3" s="22" t="s">
        <v>2</v>
      </c>
      <c r="C3" s="41">
        <f>C4+C11</f>
        <v>7600272986</v>
      </c>
      <c r="D3" s="24"/>
      <c r="F3" s="68"/>
    </row>
    <row r="4" spans="1:6" ht="16.5" customHeight="1" x14ac:dyDescent="0.25">
      <c r="A4" s="14">
        <v>99</v>
      </c>
      <c r="B4" s="15" t="s">
        <v>3</v>
      </c>
      <c r="C4" s="42">
        <f>SUM(C5:C10)</f>
        <v>7504807396</v>
      </c>
      <c r="D4" s="2"/>
    </row>
    <row r="5" spans="1:6" ht="18.75" customHeight="1" x14ac:dyDescent="0.25">
      <c r="A5" s="10">
        <v>99</v>
      </c>
      <c r="B5" s="32" t="s">
        <v>4</v>
      </c>
      <c r="C5" s="17">
        <v>1230996030</v>
      </c>
      <c r="D5" s="67"/>
    </row>
    <row r="6" spans="1:6" ht="17.25" customHeight="1" x14ac:dyDescent="0.25">
      <c r="A6" s="10">
        <v>99</v>
      </c>
      <c r="B6" s="32" t="s">
        <v>5</v>
      </c>
      <c r="C6" s="17">
        <v>3238802612</v>
      </c>
      <c r="D6" s="67"/>
    </row>
    <row r="7" spans="1:6" ht="16.5" customHeight="1" x14ac:dyDescent="0.25">
      <c r="A7" s="10">
        <v>99</v>
      </c>
      <c r="B7" s="32" t="s">
        <v>6</v>
      </c>
      <c r="C7" s="17">
        <v>2954971210</v>
      </c>
      <c r="D7" s="67"/>
    </row>
    <row r="8" spans="1:6" ht="15.75" customHeight="1" x14ac:dyDescent="0.25">
      <c r="A8" s="10">
        <v>99</v>
      </c>
      <c r="B8" s="32" t="s">
        <v>7</v>
      </c>
      <c r="C8" s="17">
        <v>52389480</v>
      </c>
      <c r="D8" s="67"/>
    </row>
    <row r="9" spans="1:6" ht="15.75" customHeight="1" x14ac:dyDescent="0.25">
      <c r="A9" s="10">
        <v>99</v>
      </c>
      <c r="B9" s="91" t="s">
        <v>198</v>
      </c>
      <c r="C9" s="17">
        <v>27648064</v>
      </c>
      <c r="D9" s="67"/>
    </row>
    <row r="10" spans="1:6" ht="15.75" customHeight="1" x14ac:dyDescent="0.25">
      <c r="A10" s="10">
        <v>99</v>
      </c>
      <c r="B10" s="91" t="s">
        <v>199</v>
      </c>
      <c r="C10" s="17">
        <v>0</v>
      </c>
      <c r="D10" s="67"/>
    </row>
    <row r="11" spans="1:6" ht="15.75" customHeight="1" x14ac:dyDescent="0.25">
      <c r="A11" s="14">
        <v>99</v>
      </c>
      <c r="B11" s="15" t="s">
        <v>8</v>
      </c>
      <c r="C11" s="42">
        <f>SUM(C12:C17)</f>
        <v>95465590</v>
      </c>
      <c r="D11" s="2"/>
    </row>
    <row r="12" spans="1:6" ht="15.75" customHeight="1" x14ac:dyDescent="0.25">
      <c r="A12" s="10">
        <v>99</v>
      </c>
      <c r="B12" s="32" t="s">
        <v>9</v>
      </c>
      <c r="C12" s="18">
        <v>67130000</v>
      </c>
      <c r="D12" s="67"/>
    </row>
    <row r="13" spans="1:6" ht="15.75" customHeight="1" x14ac:dyDescent="0.25">
      <c r="A13" s="10">
        <v>99</v>
      </c>
      <c r="B13" s="32" t="s">
        <v>213</v>
      </c>
      <c r="C13" s="18">
        <v>7950000</v>
      </c>
      <c r="D13" s="67"/>
    </row>
    <row r="14" spans="1:6" ht="15.75" customHeight="1" x14ac:dyDescent="0.25">
      <c r="A14" s="10">
        <v>99</v>
      </c>
      <c r="B14" s="32" t="s">
        <v>214</v>
      </c>
      <c r="C14" s="17">
        <v>20385590</v>
      </c>
      <c r="D14" s="67"/>
    </row>
    <row r="15" spans="1:6" ht="15.75" customHeight="1" x14ac:dyDescent="0.25">
      <c r="A15" s="10">
        <v>99</v>
      </c>
      <c r="B15" s="32" t="s">
        <v>215</v>
      </c>
      <c r="C15" s="18">
        <v>0</v>
      </c>
      <c r="D15" s="67"/>
      <c r="E15" s="12"/>
    </row>
    <row r="16" spans="1:6" ht="15.75" customHeight="1" x14ac:dyDescent="0.25">
      <c r="A16" s="10">
        <v>99</v>
      </c>
      <c r="B16" s="32" t="s">
        <v>216</v>
      </c>
      <c r="C16" s="17">
        <v>0</v>
      </c>
      <c r="D16" s="67"/>
    </row>
    <row r="17" spans="1:4" ht="15.75" customHeight="1" x14ac:dyDescent="0.25">
      <c r="A17" s="10">
        <v>99</v>
      </c>
      <c r="B17" s="32" t="s">
        <v>217</v>
      </c>
      <c r="C17" s="17">
        <v>0</v>
      </c>
      <c r="D17" s="67"/>
    </row>
    <row r="18" spans="1:4" s="25" customFormat="1" ht="15.75" customHeight="1" x14ac:dyDescent="0.25">
      <c r="A18" s="21">
        <v>99</v>
      </c>
      <c r="B18" s="38" t="s">
        <v>10</v>
      </c>
      <c r="C18" s="41">
        <f>C19+C23+C24+C25</f>
        <v>20029499742</v>
      </c>
      <c r="D18" s="24"/>
    </row>
    <row r="19" spans="1:4" ht="15.75" customHeight="1" x14ac:dyDescent="0.25">
      <c r="A19" s="14">
        <v>99</v>
      </c>
      <c r="B19" s="39" t="s">
        <v>11</v>
      </c>
      <c r="C19" s="26">
        <f>SUM(C20:C22)</f>
        <v>4013500000</v>
      </c>
      <c r="D19" s="2"/>
    </row>
    <row r="20" spans="1:4" ht="15.75" customHeight="1" x14ac:dyDescent="0.25">
      <c r="A20" s="10">
        <v>99</v>
      </c>
      <c r="B20" s="32" t="s">
        <v>12</v>
      </c>
      <c r="C20" s="17">
        <v>3140000000</v>
      </c>
      <c r="D20" s="67"/>
    </row>
    <row r="21" spans="1:4" ht="15.75" customHeight="1" x14ac:dyDescent="0.25">
      <c r="A21" s="10">
        <v>99</v>
      </c>
      <c r="B21" s="32" t="s">
        <v>13</v>
      </c>
      <c r="C21" s="17">
        <v>737500000</v>
      </c>
      <c r="D21" s="67"/>
    </row>
    <row r="22" spans="1:4" ht="15.75" customHeight="1" x14ac:dyDescent="0.25">
      <c r="A22" s="10">
        <v>99</v>
      </c>
      <c r="B22" s="32" t="s">
        <v>14</v>
      </c>
      <c r="C22" s="17">
        <v>136000000</v>
      </c>
      <c r="D22" s="67"/>
    </row>
    <row r="23" spans="1:4" ht="15.75" customHeight="1" x14ac:dyDescent="0.25">
      <c r="A23" s="14">
        <v>99</v>
      </c>
      <c r="B23" s="39" t="s">
        <v>15</v>
      </c>
      <c r="C23" s="43">
        <v>15816999742</v>
      </c>
      <c r="D23" s="67"/>
    </row>
    <row r="24" spans="1:4" ht="15.75" customHeight="1" x14ac:dyDescent="0.25">
      <c r="A24" s="14">
        <v>99</v>
      </c>
      <c r="B24" s="39" t="s">
        <v>16</v>
      </c>
      <c r="C24" s="43">
        <v>125000000</v>
      </c>
      <c r="D24" s="67"/>
    </row>
    <row r="25" spans="1:4" ht="15.75" customHeight="1" x14ac:dyDescent="0.25">
      <c r="A25" s="14">
        <v>99</v>
      </c>
      <c r="B25" s="39" t="s">
        <v>17</v>
      </c>
      <c r="C25" s="43">
        <f>SUM(C26:C28)</f>
        <v>74000000</v>
      </c>
      <c r="D25" s="67"/>
    </row>
    <row r="26" spans="1:4" ht="26.25" x14ac:dyDescent="0.25">
      <c r="A26" s="10">
        <v>99</v>
      </c>
      <c r="B26" s="92" t="s">
        <v>200</v>
      </c>
      <c r="C26" s="17">
        <v>41000000</v>
      </c>
      <c r="D26" s="67"/>
    </row>
    <row r="27" spans="1:4" ht="15.75" customHeight="1" x14ac:dyDescent="0.25">
      <c r="A27" s="10">
        <v>99</v>
      </c>
      <c r="B27" s="91" t="s">
        <v>201</v>
      </c>
      <c r="C27" s="17">
        <v>30000000</v>
      </c>
      <c r="D27" s="67"/>
    </row>
    <row r="28" spans="1:4" ht="15.75" customHeight="1" x14ac:dyDescent="0.25">
      <c r="A28" s="10">
        <v>99</v>
      </c>
      <c r="B28" s="91" t="s">
        <v>202</v>
      </c>
      <c r="C28" s="17">
        <v>3000000</v>
      </c>
      <c r="D28" s="67"/>
    </row>
    <row r="29" spans="1:4" s="25" customFormat="1" ht="15.75" customHeight="1" x14ac:dyDescent="0.25">
      <c r="A29" s="21">
        <v>99</v>
      </c>
      <c r="B29" s="38" t="s">
        <v>18</v>
      </c>
      <c r="C29" s="41">
        <f>SUM(C30:C36)</f>
        <v>2536278603</v>
      </c>
      <c r="D29" s="24"/>
    </row>
    <row r="30" spans="1:4" ht="15.75" customHeight="1" x14ac:dyDescent="0.25">
      <c r="A30" s="10">
        <v>99</v>
      </c>
      <c r="B30" s="32" t="s">
        <v>452</v>
      </c>
      <c r="C30" s="17">
        <v>344533479</v>
      </c>
      <c r="D30" s="67"/>
    </row>
    <row r="31" spans="1:4" ht="15.75" customHeight="1" x14ac:dyDescent="0.25">
      <c r="A31" s="10">
        <v>99</v>
      </c>
      <c r="B31" s="32" t="s">
        <v>20</v>
      </c>
      <c r="C31" s="17">
        <v>77233754</v>
      </c>
      <c r="D31" s="67"/>
    </row>
    <row r="32" spans="1:4" ht="15.75" customHeight="1" x14ac:dyDescent="0.25">
      <c r="A32" s="10">
        <v>99</v>
      </c>
      <c r="B32" s="91" t="s">
        <v>203</v>
      </c>
      <c r="C32" s="17">
        <v>895218224</v>
      </c>
      <c r="D32" s="67"/>
    </row>
    <row r="33" spans="1:4" ht="15.75" customHeight="1" x14ac:dyDescent="0.25">
      <c r="A33" s="10">
        <v>99</v>
      </c>
      <c r="B33" s="91" t="s">
        <v>204</v>
      </c>
      <c r="C33" s="17">
        <v>475569000</v>
      </c>
      <c r="D33" s="67"/>
    </row>
    <row r="34" spans="1:4" ht="15.75" customHeight="1" x14ac:dyDescent="0.25">
      <c r="A34" s="10">
        <v>99</v>
      </c>
      <c r="B34" s="91" t="s">
        <v>205</v>
      </c>
      <c r="C34" s="17">
        <v>458724146</v>
      </c>
      <c r="D34" s="67"/>
    </row>
    <row r="35" spans="1:4" ht="15.75" customHeight="1" x14ac:dyDescent="0.25">
      <c r="A35" s="10">
        <v>99</v>
      </c>
      <c r="B35" s="91" t="s">
        <v>206</v>
      </c>
      <c r="C35" s="17">
        <v>280000000</v>
      </c>
      <c r="D35" s="67"/>
    </row>
    <row r="36" spans="1:4" ht="15.75" customHeight="1" x14ac:dyDescent="0.25">
      <c r="A36" s="10">
        <v>99</v>
      </c>
      <c r="B36" s="91" t="s">
        <v>207</v>
      </c>
      <c r="C36" s="17">
        <v>5000000</v>
      </c>
      <c r="D36" s="67"/>
    </row>
    <row r="37" spans="1:4" s="25" customFormat="1" ht="15.75" customHeight="1" x14ac:dyDescent="0.25">
      <c r="A37" s="21">
        <v>99</v>
      </c>
      <c r="B37" s="38" t="s">
        <v>21</v>
      </c>
      <c r="C37" s="23">
        <f>C38+C44+C48</f>
        <v>2011358552</v>
      </c>
      <c r="D37" s="24"/>
    </row>
    <row r="38" spans="1:4" ht="15.75" customHeight="1" x14ac:dyDescent="0.25">
      <c r="A38" s="14">
        <v>99</v>
      </c>
      <c r="B38" s="39" t="s">
        <v>90</v>
      </c>
      <c r="C38" s="26">
        <f>SUM(C39:C43)</f>
        <v>181300000</v>
      </c>
      <c r="D38" s="2"/>
    </row>
    <row r="39" spans="1:4" ht="15.75" customHeight="1" x14ac:dyDescent="0.25">
      <c r="A39" s="10">
        <v>99</v>
      </c>
      <c r="B39" s="91" t="s">
        <v>22</v>
      </c>
      <c r="C39" s="17">
        <v>3000000</v>
      </c>
      <c r="D39" s="2"/>
    </row>
    <row r="40" spans="1:4" ht="15.75" customHeight="1" x14ac:dyDescent="0.25">
      <c r="A40" s="10">
        <v>99</v>
      </c>
      <c r="B40" s="32" t="s">
        <v>218</v>
      </c>
      <c r="C40" s="17">
        <v>178300000</v>
      </c>
      <c r="D40" s="2"/>
    </row>
    <row r="41" spans="1:4" ht="15.75" customHeight="1" x14ac:dyDescent="0.25">
      <c r="A41" s="10">
        <v>99</v>
      </c>
      <c r="B41" s="32" t="s">
        <v>212</v>
      </c>
      <c r="C41" s="17">
        <v>0</v>
      </c>
      <c r="D41" s="67"/>
    </row>
    <row r="42" spans="1:4" ht="15.75" customHeight="1" x14ac:dyDescent="0.25">
      <c r="A42" s="10">
        <v>99</v>
      </c>
      <c r="B42" s="32" t="s">
        <v>219</v>
      </c>
      <c r="C42" s="17">
        <v>0</v>
      </c>
      <c r="D42" s="2"/>
    </row>
    <row r="43" spans="1:4" ht="15.75" customHeight="1" x14ac:dyDescent="0.25">
      <c r="A43" s="10">
        <v>99</v>
      </c>
      <c r="B43" s="32" t="s">
        <v>220</v>
      </c>
      <c r="C43" s="17">
        <v>0</v>
      </c>
      <c r="D43" s="2"/>
    </row>
    <row r="44" spans="1:4" ht="15.75" customHeight="1" x14ac:dyDescent="0.25">
      <c r="A44" s="14">
        <v>99</v>
      </c>
      <c r="B44" s="39" t="s">
        <v>23</v>
      </c>
      <c r="C44" s="26">
        <f>SUM(C45:C47)</f>
        <v>1600000000</v>
      </c>
      <c r="D44" s="2"/>
    </row>
    <row r="45" spans="1:4" ht="15.75" customHeight="1" x14ac:dyDescent="0.25">
      <c r="A45" s="10">
        <v>99</v>
      </c>
      <c r="B45" s="32" t="s">
        <v>91</v>
      </c>
      <c r="C45" s="17">
        <v>1600000000</v>
      </c>
      <c r="D45" s="2"/>
    </row>
    <row r="46" spans="1:4" ht="15.75" customHeight="1" x14ac:dyDescent="0.25">
      <c r="A46" s="10">
        <v>99</v>
      </c>
      <c r="B46" s="32" t="s">
        <v>92</v>
      </c>
      <c r="C46" s="17">
        <v>0</v>
      </c>
      <c r="D46" s="2"/>
    </row>
    <row r="47" spans="1:4" ht="15.75" customHeight="1" x14ac:dyDescent="0.25">
      <c r="A47" s="10">
        <v>99</v>
      </c>
      <c r="B47" s="32" t="s">
        <v>447</v>
      </c>
      <c r="C47" s="17">
        <v>0</v>
      </c>
      <c r="D47" s="2"/>
    </row>
    <row r="48" spans="1:4" ht="15.75" customHeight="1" x14ac:dyDescent="0.25">
      <c r="A48" s="14">
        <v>99</v>
      </c>
      <c r="B48" s="39" t="s">
        <v>24</v>
      </c>
      <c r="C48" s="26">
        <f>SUM(C49:C50)</f>
        <v>230058552</v>
      </c>
      <c r="D48" s="2"/>
    </row>
    <row r="49" spans="1:4" ht="15.75" customHeight="1" x14ac:dyDescent="0.25">
      <c r="A49" s="10">
        <v>99</v>
      </c>
      <c r="B49" s="32" t="s">
        <v>221</v>
      </c>
      <c r="C49" s="17">
        <v>192901000</v>
      </c>
      <c r="D49" s="67"/>
    </row>
    <row r="50" spans="1:4" ht="15.75" customHeight="1" x14ac:dyDescent="0.25">
      <c r="A50" s="10">
        <v>99</v>
      </c>
      <c r="B50" s="32" t="s">
        <v>222</v>
      </c>
      <c r="C50" s="17">
        <v>37157552</v>
      </c>
      <c r="D50" s="67"/>
    </row>
    <row r="51" spans="1:4" ht="15.75" customHeight="1" x14ac:dyDescent="0.25">
      <c r="A51" s="10">
        <v>99</v>
      </c>
      <c r="B51" s="38" t="s">
        <v>208</v>
      </c>
      <c r="C51" s="26">
        <f>SUM(C52:C53)</f>
        <v>29006774</v>
      </c>
      <c r="D51" s="2"/>
    </row>
    <row r="52" spans="1:4" ht="15.75" customHeight="1" x14ac:dyDescent="0.25">
      <c r="A52" s="10">
        <v>99</v>
      </c>
      <c r="B52" s="93" t="s">
        <v>223</v>
      </c>
      <c r="C52" s="17">
        <v>29006774</v>
      </c>
      <c r="D52" s="67"/>
    </row>
    <row r="53" spans="1:4" ht="15.75" customHeight="1" x14ac:dyDescent="0.25">
      <c r="A53" s="10">
        <v>99</v>
      </c>
      <c r="B53" s="93" t="s">
        <v>224</v>
      </c>
      <c r="C53" s="17">
        <v>0</v>
      </c>
      <c r="D53" s="67"/>
    </row>
    <row r="54" spans="1:4" s="25" customFormat="1" ht="15.75" customHeight="1" x14ac:dyDescent="0.25">
      <c r="A54" s="21">
        <v>99</v>
      </c>
      <c r="B54" s="38" t="s">
        <v>209</v>
      </c>
      <c r="C54" s="23">
        <f>C55+C56+C59</f>
        <v>7105630933</v>
      </c>
      <c r="D54" s="24"/>
    </row>
    <row r="55" spans="1:4" ht="15.75" customHeight="1" x14ac:dyDescent="0.25">
      <c r="A55" s="14">
        <v>99</v>
      </c>
      <c r="B55" s="39" t="s">
        <v>210</v>
      </c>
      <c r="C55" s="26">
        <v>1800000000</v>
      </c>
      <c r="D55" s="2"/>
    </row>
    <row r="56" spans="1:4" ht="15.75" customHeight="1" x14ac:dyDescent="0.25">
      <c r="A56" s="14">
        <v>99</v>
      </c>
      <c r="B56" s="39" t="s">
        <v>211</v>
      </c>
      <c r="C56" s="26">
        <f>SUM(C57:C58)</f>
        <v>5305630933</v>
      </c>
      <c r="D56" s="2"/>
    </row>
    <row r="57" spans="1:4" ht="15.75" customHeight="1" x14ac:dyDescent="0.25">
      <c r="A57" s="10">
        <v>99</v>
      </c>
      <c r="B57" s="32" t="s">
        <v>225</v>
      </c>
      <c r="C57" s="17">
        <v>2768403084</v>
      </c>
      <c r="D57" s="2"/>
    </row>
    <row r="58" spans="1:4" ht="15.75" customHeight="1" x14ac:dyDescent="0.25">
      <c r="A58" s="10">
        <v>99</v>
      </c>
      <c r="B58" s="32" t="s">
        <v>226</v>
      </c>
      <c r="C58" s="17">
        <v>2537227849</v>
      </c>
      <c r="D58" s="2"/>
    </row>
    <row r="59" spans="1:4" ht="15.75" customHeight="1" x14ac:dyDescent="0.25">
      <c r="A59" s="14">
        <v>99</v>
      </c>
      <c r="B59" s="56" t="s">
        <v>453</v>
      </c>
      <c r="C59" s="26">
        <v>0</v>
      </c>
      <c r="D59" s="2"/>
    </row>
    <row r="60" spans="1:4" ht="15.75" customHeight="1" x14ac:dyDescent="0.2"/>
    <row r="61" spans="1:4" ht="15.75" customHeight="1" x14ac:dyDescent="0.2">
      <c r="B61" s="66" t="s">
        <v>438</v>
      </c>
      <c r="C61" s="19">
        <f>C3</f>
        <v>7600272986</v>
      </c>
    </row>
    <row r="62" spans="1:4" ht="15.75" customHeight="1" x14ac:dyDescent="0.2">
      <c r="B62" s="66" t="s">
        <v>439</v>
      </c>
      <c r="C62" s="19">
        <f>C18</f>
        <v>20029499742</v>
      </c>
    </row>
    <row r="63" spans="1:4" ht="15.75" customHeight="1" x14ac:dyDescent="0.2">
      <c r="B63" s="66" t="s">
        <v>440</v>
      </c>
      <c r="C63" s="19">
        <f>C29</f>
        <v>2536278603</v>
      </c>
    </row>
    <row r="64" spans="1:4" ht="15.75" customHeight="1" x14ac:dyDescent="0.2">
      <c r="B64" s="66" t="s">
        <v>441</v>
      </c>
      <c r="C64" s="19">
        <f>C37</f>
        <v>2011358552</v>
      </c>
    </row>
    <row r="65" spans="2:3" ht="15.75" customHeight="1" x14ac:dyDescent="0.2">
      <c r="B65" s="66" t="s">
        <v>442</v>
      </c>
      <c r="C65" s="19">
        <f>C51</f>
        <v>29006774</v>
      </c>
    </row>
    <row r="66" spans="2:3" ht="15.75" customHeight="1" x14ac:dyDescent="0.2">
      <c r="B66" s="66" t="s">
        <v>443</v>
      </c>
      <c r="C66" s="19">
        <f>C54</f>
        <v>7105630933</v>
      </c>
    </row>
    <row r="67" spans="2:3" ht="15.75" customHeight="1" x14ac:dyDescent="0.2">
      <c r="B67" s="66" t="s">
        <v>444</v>
      </c>
      <c r="C67" s="19">
        <f>SUM(C61:C66)</f>
        <v>39312047590</v>
      </c>
    </row>
    <row r="68" spans="2:3" ht="15.75" customHeight="1" x14ac:dyDescent="0.2"/>
    <row r="69" spans="2:3" ht="15.75" customHeight="1" x14ac:dyDescent="0.2"/>
    <row r="70" spans="2:3" ht="15.75" customHeight="1" x14ac:dyDescent="0.2"/>
    <row r="71" spans="2:3" ht="15.75" customHeight="1" x14ac:dyDescent="0.2"/>
    <row r="72" spans="2:3" ht="15.75" customHeight="1" x14ac:dyDescent="0.2"/>
    <row r="73" spans="2:3" ht="15.75" customHeight="1" x14ac:dyDescent="0.2"/>
    <row r="74" spans="2:3" ht="15.75" customHeight="1" x14ac:dyDescent="0.2"/>
    <row r="75" spans="2:3" ht="15.75" customHeight="1" x14ac:dyDescent="0.2"/>
    <row r="76" spans="2:3" ht="15.75" customHeight="1" x14ac:dyDescent="0.2"/>
    <row r="77" spans="2:3" ht="15.75" customHeight="1" x14ac:dyDescent="0.2"/>
    <row r="78" spans="2:3" ht="15.75" customHeight="1" x14ac:dyDescent="0.2"/>
    <row r="79" spans="2:3" ht="15.75" customHeight="1" x14ac:dyDescent="0.2"/>
    <row r="80" spans="2: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23622047244094491" right="0.23622047244094491" top="0.35433070866141736" bottom="0.35433070866141736" header="0" footer="0"/>
  <pageSetup paperSize="8" orientation="portrait" r:id="rId1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O243"/>
  <sheetViews>
    <sheetView view="pageBreakPreview" zoomScale="80" zoomScaleNormal="100" zoomScaleSheetLayoutView="80" workbookViewId="0">
      <pane xSplit="3" ySplit="2" topLeftCell="D216" activePane="bottomRight" state="frozen"/>
      <selection activeCell="C48" sqref="C48"/>
      <selection pane="topRight" activeCell="C48" sqref="C48"/>
      <selection pane="bottomLeft" activeCell="C48" sqref="C48"/>
      <selection pane="bottomRight" activeCell="B154" sqref="B154"/>
    </sheetView>
  </sheetViews>
  <sheetFormatPr defaultColWidth="14.42578125" defaultRowHeight="15" customHeight="1" x14ac:dyDescent="0.2"/>
  <cols>
    <col min="1" max="1" width="6" customWidth="1"/>
    <col min="2" max="2" width="109.5703125" customWidth="1"/>
    <col min="3" max="3" width="22.140625" style="12" customWidth="1"/>
    <col min="6" max="6" width="15.5703125" bestFit="1" customWidth="1"/>
  </cols>
  <sheetData>
    <row r="1" spans="1:67" ht="15.75" customHeight="1" x14ac:dyDescent="0.2">
      <c r="A1" s="3" t="s">
        <v>95</v>
      </c>
      <c r="B1" s="4"/>
      <c r="C1" s="11"/>
    </row>
    <row r="2" spans="1:67" ht="173.25" x14ac:dyDescent="0.2">
      <c r="A2" s="5" t="s">
        <v>0</v>
      </c>
      <c r="B2" s="37" t="s">
        <v>89</v>
      </c>
      <c r="C2" s="44">
        <v>2024</v>
      </c>
      <c r="D2" s="48" t="s">
        <v>271</v>
      </c>
      <c r="E2" s="53" t="s">
        <v>315</v>
      </c>
      <c r="F2" s="48" t="s">
        <v>283</v>
      </c>
      <c r="G2" s="48" t="s">
        <v>284</v>
      </c>
      <c r="H2" s="53" t="s">
        <v>316</v>
      </c>
      <c r="I2" s="48" t="s">
        <v>285</v>
      </c>
      <c r="J2" s="48" t="s">
        <v>286</v>
      </c>
      <c r="K2" s="48" t="s">
        <v>287</v>
      </c>
      <c r="L2" s="48" t="s">
        <v>272</v>
      </c>
      <c r="M2" s="48" t="s">
        <v>273</v>
      </c>
      <c r="N2" s="48" t="s">
        <v>274</v>
      </c>
      <c r="O2" s="48" t="s">
        <v>275</v>
      </c>
      <c r="P2" s="48" t="s">
        <v>288</v>
      </c>
      <c r="Q2" s="48" t="s">
        <v>289</v>
      </c>
      <c r="R2" s="48" t="s">
        <v>290</v>
      </c>
      <c r="S2" s="48" t="s">
        <v>276</v>
      </c>
      <c r="T2" s="50" t="s">
        <v>306</v>
      </c>
      <c r="U2" s="48" t="s">
        <v>291</v>
      </c>
      <c r="V2" s="48" t="s">
        <v>277</v>
      </c>
      <c r="W2" s="48" t="s">
        <v>292</v>
      </c>
      <c r="X2" s="51" t="s">
        <v>308</v>
      </c>
      <c r="Y2" s="52" t="s">
        <v>278</v>
      </c>
      <c r="Z2" s="52" t="s">
        <v>279</v>
      </c>
      <c r="AA2" s="51" t="s">
        <v>309</v>
      </c>
      <c r="AB2" s="51" t="s">
        <v>310</v>
      </c>
      <c r="AC2" s="51" t="s">
        <v>311</v>
      </c>
      <c r="AD2" s="51" t="s">
        <v>312</v>
      </c>
      <c r="AE2" s="51" t="s">
        <v>313</v>
      </c>
      <c r="AF2" s="51" t="s">
        <v>314</v>
      </c>
      <c r="AG2" s="48" t="s">
        <v>293</v>
      </c>
      <c r="AH2" s="48" t="s">
        <v>294</v>
      </c>
      <c r="AI2" s="48" t="s">
        <v>295</v>
      </c>
      <c r="AJ2" s="48" t="s">
        <v>296</v>
      </c>
      <c r="AK2" s="48" t="s">
        <v>297</v>
      </c>
      <c r="AL2" s="53" t="s">
        <v>317</v>
      </c>
      <c r="AM2" s="48" t="s">
        <v>298</v>
      </c>
      <c r="AN2" s="48" t="s">
        <v>299</v>
      </c>
      <c r="AO2" s="48" t="s">
        <v>300</v>
      </c>
      <c r="AP2" s="48" t="s">
        <v>307</v>
      </c>
      <c r="AQ2" s="48" t="s">
        <v>280</v>
      </c>
      <c r="AR2" s="53" t="s">
        <v>318</v>
      </c>
      <c r="AS2" s="53" t="s">
        <v>319</v>
      </c>
      <c r="AT2" s="53" t="s">
        <v>320</v>
      </c>
      <c r="AU2" s="53" t="s">
        <v>321</v>
      </c>
      <c r="AV2" s="53" t="s">
        <v>322</v>
      </c>
      <c r="AW2" s="48" t="s">
        <v>301</v>
      </c>
      <c r="AX2" s="48" t="s">
        <v>281</v>
      </c>
      <c r="AY2" s="48" t="s">
        <v>323</v>
      </c>
      <c r="AZ2" s="53" t="s">
        <v>324</v>
      </c>
      <c r="BA2" s="53" t="s">
        <v>325</v>
      </c>
      <c r="BB2" s="53" t="s">
        <v>326</v>
      </c>
      <c r="BC2" s="53" t="s">
        <v>327</v>
      </c>
      <c r="BD2" s="54" t="s">
        <v>302</v>
      </c>
      <c r="BE2" s="53" t="s">
        <v>328</v>
      </c>
      <c r="BF2" s="53" t="s">
        <v>329</v>
      </c>
      <c r="BG2" s="53" t="s">
        <v>330</v>
      </c>
      <c r="BH2" s="54" t="s">
        <v>303</v>
      </c>
      <c r="BI2" s="48" t="s">
        <v>304</v>
      </c>
      <c r="BJ2" s="53" t="s">
        <v>331</v>
      </c>
      <c r="BK2" s="53" t="s">
        <v>332</v>
      </c>
      <c r="BL2" s="53" t="s">
        <v>333</v>
      </c>
      <c r="BM2" s="53" t="s">
        <v>334</v>
      </c>
      <c r="BN2" s="48" t="s">
        <v>305</v>
      </c>
      <c r="BO2" s="53" t="s">
        <v>335</v>
      </c>
    </row>
    <row r="3" spans="1:67" s="25" customFormat="1" ht="15.75" customHeight="1" x14ac:dyDescent="0.25">
      <c r="A3" s="22">
        <v>99</v>
      </c>
      <c r="B3" s="94" t="s">
        <v>25</v>
      </c>
      <c r="C3" s="69">
        <f>C4+C5+C24+C25</f>
        <v>10778236764</v>
      </c>
      <c r="D3" s="70"/>
      <c r="E3" s="70"/>
    </row>
    <row r="4" spans="1:67" s="20" customFormat="1" ht="15.75" customHeight="1" x14ac:dyDescent="0.2">
      <c r="A4" s="15">
        <v>99</v>
      </c>
      <c r="B4" s="33" t="s">
        <v>26</v>
      </c>
      <c r="C4" s="59">
        <f>2333989381+342711095</f>
        <v>2676700476</v>
      </c>
      <c r="D4" s="71"/>
      <c r="E4" s="71"/>
    </row>
    <row r="5" spans="1:67" s="20" customFormat="1" ht="15.75" customHeight="1" x14ac:dyDescent="0.2">
      <c r="A5" s="15">
        <v>99</v>
      </c>
      <c r="B5" s="33" t="s">
        <v>27</v>
      </c>
      <c r="C5" s="59">
        <f>C6+C21+C22+C23</f>
        <v>7532973522</v>
      </c>
      <c r="D5" s="71"/>
      <c r="E5" s="71"/>
    </row>
    <row r="6" spans="1:67" ht="15.75" customHeight="1" x14ac:dyDescent="0.2">
      <c r="A6" s="3">
        <v>99</v>
      </c>
      <c r="B6" s="32" t="s">
        <v>28</v>
      </c>
      <c r="C6" s="95">
        <f>SUM(C7:C20)</f>
        <v>3406977443</v>
      </c>
      <c r="D6" s="72"/>
      <c r="E6" s="72"/>
    </row>
    <row r="7" spans="1:67" ht="15.75" customHeight="1" x14ac:dyDescent="0.2">
      <c r="A7" s="3">
        <v>99</v>
      </c>
      <c r="B7" s="32" t="s">
        <v>29</v>
      </c>
      <c r="C7" s="95">
        <f>180472686+23383452</f>
        <v>203856138</v>
      </c>
      <c r="D7" s="72"/>
      <c r="E7" s="72"/>
      <c r="F7" s="12"/>
      <c r="H7" s="12"/>
    </row>
    <row r="8" spans="1:67" ht="15.75" customHeight="1" x14ac:dyDescent="0.2">
      <c r="A8" s="3">
        <v>99</v>
      </c>
      <c r="B8" s="32" t="s">
        <v>30</v>
      </c>
      <c r="C8" s="95">
        <f>287983982+37326768</f>
        <v>325310750</v>
      </c>
      <c r="D8" s="72"/>
      <c r="E8" s="72"/>
    </row>
    <row r="9" spans="1:67" ht="15.75" customHeight="1" x14ac:dyDescent="0.2">
      <c r="A9" s="3">
        <v>99</v>
      </c>
      <c r="B9" s="32" t="s">
        <v>31</v>
      </c>
      <c r="C9" s="95">
        <f>219367454+28469461</f>
        <v>247836915</v>
      </c>
      <c r="D9" s="72"/>
      <c r="E9" s="72"/>
    </row>
    <row r="10" spans="1:67" ht="15.75" customHeight="1" x14ac:dyDescent="0.2">
      <c r="A10" s="3">
        <v>99</v>
      </c>
      <c r="B10" s="32" t="s">
        <v>32</v>
      </c>
      <c r="C10" s="95">
        <f>385523884+49665859</f>
        <v>435189743</v>
      </c>
      <c r="D10" s="72"/>
      <c r="E10" s="72"/>
    </row>
    <row r="11" spans="1:67" ht="15.75" customHeight="1" x14ac:dyDescent="0.2">
      <c r="A11" s="3">
        <v>99</v>
      </c>
      <c r="B11" s="32" t="s">
        <v>33</v>
      </c>
      <c r="C11" s="95">
        <f>188418867+24369180</f>
        <v>212788047</v>
      </c>
      <c r="D11" s="72"/>
      <c r="E11" s="72"/>
      <c r="H11" s="97"/>
    </row>
    <row r="12" spans="1:67" ht="15.75" customHeight="1" x14ac:dyDescent="0.2">
      <c r="A12" s="3">
        <v>99</v>
      </c>
      <c r="B12" s="32" t="s">
        <v>34</v>
      </c>
      <c r="C12" s="95">
        <f>166570828+21617230</f>
        <v>188188058</v>
      </c>
      <c r="D12" s="72"/>
      <c r="E12" s="72"/>
      <c r="F12" s="12"/>
    </row>
    <row r="13" spans="1:67" ht="15.75" customHeight="1" x14ac:dyDescent="0.2">
      <c r="A13" s="3">
        <v>99</v>
      </c>
      <c r="B13" s="32" t="s">
        <v>35</v>
      </c>
      <c r="C13" s="95">
        <f>184225033+23821381</f>
        <v>208046414</v>
      </c>
      <c r="D13" s="72"/>
      <c r="E13" s="72"/>
    </row>
    <row r="14" spans="1:67" ht="15.75" customHeight="1" x14ac:dyDescent="0.2">
      <c r="A14" s="3">
        <v>99</v>
      </c>
      <c r="B14" s="32" t="s">
        <v>263</v>
      </c>
      <c r="C14" s="95">
        <f>207132721+26876044</f>
        <v>234008765</v>
      </c>
      <c r="D14" s="72"/>
      <c r="E14" s="72"/>
    </row>
    <row r="15" spans="1:67" ht="15.75" customHeight="1" x14ac:dyDescent="0.2">
      <c r="A15" s="3">
        <v>99</v>
      </c>
      <c r="B15" s="32" t="s">
        <v>264</v>
      </c>
      <c r="C15" s="95">
        <f>188911651+24458419</f>
        <v>213370070</v>
      </c>
      <c r="D15" s="72"/>
      <c r="E15" s="72"/>
    </row>
    <row r="16" spans="1:67" ht="15.75" customHeight="1" x14ac:dyDescent="0.2">
      <c r="A16" s="3">
        <v>99</v>
      </c>
      <c r="B16" s="32" t="s">
        <v>265</v>
      </c>
      <c r="C16" s="95">
        <f>217983632+28164447</f>
        <v>246148079</v>
      </c>
      <c r="D16" s="72"/>
      <c r="E16" s="72"/>
      <c r="G16" s="64"/>
    </row>
    <row r="17" spans="1:8" ht="15.75" customHeight="1" x14ac:dyDescent="0.2">
      <c r="A17" s="3">
        <v>99</v>
      </c>
      <c r="B17" s="32" t="s">
        <v>266</v>
      </c>
      <c r="C17" s="95">
        <f>181339552+23378127</f>
        <v>204717679</v>
      </c>
      <c r="D17" s="72"/>
      <c r="E17" s="72"/>
      <c r="H17" s="12"/>
    </row>
    <row r="18" spans="1:8" ht="15.75" customHeight="1" x14ac:dyDescent="0.2">
      <c r="A18" s="3">
        <v>99</v>
      </c>
      <c r="B18" s="32" t="s">
        <v>267</v>
      </c>
      <c r="C18" s="95">
        <f>283404371+36519964</f>
        <v>319924335</v>
      </c>
      <c r="D18" s="72"/>
      <c r="E18" s="72"/>
    </row>
    <row r="19" spans="1:8" ht="15.75" customHeight="1" x14ac:dyDescent="0.2">
      <c r="A19" s="3">
        <v>99</v>
      </c>
      <c r="B19" s="32" t="s">
        <v>268</v>
      </c>
      <c r="C19" s="95">
        <f>145898852+18914973</f>
        <v>164813825</v>
      </c>
      <c r="D19" s="72"/>
      <c r="E19" s="72"/>
      <c r="H19" s="12"/>
    </row>
    <row r="20" spans="1:8" ht="15.75" customHeight="1" x14ac:dyDescent="0.2">
      <c r="A20" s="3">
        <v>99</v>
      </c>
      <c r="B20" s="32" t="s">
        <v>269</v>
      </c>
      <c r="C20" s="95">
        <f>179505949+23272676</f>
        <v>202778625</v>
      </c>
      <c r="D20" s="72"/>
      <c r="E20" s="72"/>
    </row>
    <row r="21" spans="1:8" ht="15.75" customHeight="1" x14ac:dyDescent="0.2">
      <c r="A21" s="3">
        <v>99</v>
      </c>
      <c r="B21" s="32" t="s">
        <v>36</v>
      </c>
      <c r="C21" s="95">
        <f>1024915499+131637415</f>
        <v>1156552914</v>
      </c>
      <c r="D21" s="72"/>
      <c r="E21" s="72"/>
    </row>
    <row r="22" spans="1:8" ht="15.75" customHeight="1" x14ac:dyDescent="0.2">
      <c r="A22" s="3">
        <v>99</v>
      </c>
      <c r="B22" s="32" t="s">
        <v>37</v>
      </c>
      <c r="C22" s="95">
        <f>1103564086+143024934</f>
        <v>1246589020</v>
      </c>
      <c r="D22" s="72"/>
      <c r="E22" s="72"/>
    </row>
    <row r="23" spans="1:8" ht="15.75" customHeight="1" x14ac:dyDescent="0.2">
      <c r="A23" s="3">
        <v>99</v>
      </c>
      <c r="B23" s="32" t="s">
        <v>38</v>
      </c>
      <c r="C23" s="95">
        <f>1525798720+197055425</f>
        <v>1722854145</v>
      </c>
      <c r="D23" s="72"/>
      <c r="E23" s="72"/>
    </row>
    <row r="24" spans="1:8" s="20" customFormat="1" ht="15.75" customHeight="1" x14ac:dyDescent="0.2">
      <c r="A24" s="15">
        <v>99</v>
      </c>
      <c r="B24" s="39" t="s">
        <v>39</v>
      </c>
      <c r="C24" s="96">
        <f>491919265+76643501</f>
        <v>568562766</v>
      </c>
      <c r="D24" s="71"/>
      <c r="E24" s="71"/>
    </row>
    <row r="25" spans="1:8" s="20" customFormat="1" ht="15.75" customHeight="1" x14ac:dyDescent="0.2">
      <c r="A25" s="15">
        <v>99</v>
      </c>
      <c r="B25" s="39" t="s">
        <v>195</v>
      </c>
      <c r="C25" s="96">
        <v>0</v>
      </c>
      <c r="D25" s="71"/>
      <c r="E25" s="71"/>
    </row>
    <row r="26" spans="1:8" s="29" customFormat="1" ht="15.75" customHeight="1" x14ac:dyDescent="0.2">
      <c r="A26" s="28">
        <v>99</v>
      </c>
      <c r="B26" s="28" t="s">
        <v>40</v>
      </c>
      <c r="C26" s="73">
        <f>C27+C36+C37+C38</f>
        <v>8660208874</v>
      </c>
      <c r="D26" s="74"/>
      <c r="E26" s="74"/>
    </row>
    <row r="27" spans="1:8" s="20" customFormat="1" ht="15.75" customHeight="1" x14ac:dyDescent="0.2">
      <c r="A27" s="15">
        <v>99</v>
      </c>
      <c r="B27" s="15" t="s">
        <v>41</v>
      </c>
      <c r="C27" s="59">
        <f>SUM(C28:C31)</f>
        <v>5439144412</v>
      </c>
      <c r="D27" s="71"/>
      <c r="E27" s="71"/>
    </row>
    <row r="28" spans="1:8" ht="15.75" customHeight="1" x14ac:dyDescent="0.2">
      <c r="A28" s="3">
        <v>99</v>
      </c>
      <c r="B28" s="32" t="s">
        <v>42</v>
      </c>
      <c r="C28" s="95">
        <v>2310000</v>
      </c>
      <c r="D28" s="72"/>
      <c r="E28" s="72"/>
    </row>
    <row r="29" spans="1:8" ht="15.75" customHeight="1" x14ac:dyDescent="0.2">
      <c r="A29" s="3">
        <v>99</v>
      </c>
      <c r="B29" s="32" t="s">
        <v>43</v>
      </c>
      <c r="C29" s="95">
        <v>1196000</v>
      </c>
      <c r="D29" s="72"/>
      <c r="E29" s="72"/>
    </row>
    <row r="30" spans="1:8" ht="15.75" customHeight="1" x14ac:dyDescent="0.2">
      <c r="A30" s="3">
        <v>99</v>
      </c>
      <c r="B30" s="32" t="s">
        <v>44</v>
      </c>
      <c r="C30" s="95">
        <v>650000</v>
      </c>
      <c r="D30" s="72"/>
      <c r="E30" s="72"/>
    </row>
    <row r="31" spans="1:8" ht="15.75" customHeight="1" x14ac:dyDescent="0.2">
      <c r="A31" s="3">
        <v>99</v>
      </c>
      <c r="B31" s="3" t="s">
        <v>45</v>
      </c>
      <c r="C31" s="61">
        <f>SUM(C32:C35)</f>
        <v>5434988412</v>
      </c>
      <c r="D31" s="72"/>
      <c r="E31" s="72"/>
    </row>
    <row r="32" spans="1:8" ht="15.75" customHeight="1" x14ac:dyDescent="0.2">
      <c r="A32" s="3">
        <v>99</v>
      </c>
      <c r="B32" s="32" t="s">
        <v>46</v>
      </c>
      <c r="C32" s="95">
        <v>58045485</v>
      </c>
      <c r="D32" s="72"/>
      <c r="E32" s="72"/>
    </row>
    <row r="33" spans="1:6" ht="15.75" customHeight="1" x14ac:dyDescent="0.2">
      <c r="A33" s="3">
        <v>99</v>
      </c>
      <c r="B33" s="32" t="s">
        <v>227</v>
      </c>
      <c r="C33" s="95">
        <v>326218590</v>
      </c>
      <c r="D33" s="72"/>
      <c r="E33" s="84"/>
    </row>
    <row r="34" spans="1:6" ht="15.75" customHeight="1" x14ac:dyDescent="0.2">
      <c r="A34" s="3">
        <v>99</v>
      </c>
      <c r="B34" s="32" t="s">
        <v>228</v>
      </c>
      <c r="C34" s="95">
        <v>85091270</v>
      </c>
      <c r="D34" s="72"/>
      <c r="E34" s="72"/>
    </row>
    <row r="35" spans="1:6" ht="15.75" customHeight="1" x14ac:dyDescent="0.2">
      <c r="A35" s="3">
        <v>99</v>
      </c>
      <c r="B35" s="32" t="s">
        <v>229</v>
      </c>
      <c r="C35" s="95">
        <v>4965633067</v>
      </c>
      <c r="D35" s="72"/>
      <c r="E35" s="72"/>
    </row>
    <row r="36" spans="1:6" s="20" customFormat="1" ht="15.75" customHeight="1" x14ac:dyDescent="0.2">
      <c r="A36" s="15">
        <v>99</v>
      </c>
      <c r="B36" s="56" t="s">
        <v>47</v>
      </c>
      <c r="C36" s="96">
        <v>480030230</v>
      </c>
      <c r="D36" s="71"/>
      <c r="E36" s="71"/>
    </row>
    <row r="37" spans="1:6" s="20" customFormat="1" ht="15.75" customHeight="1" x14ac:dyDescent="0.2">
      <c r="A37" s="15">
        <v>99</v>
      </c>
      <c r="B37" s="39" t="s">
        <v>196</v>
      </c>
      <c r="C37" s="96">
        <v>0</v>
      </c>
      <c r="D37" s="71"/>
      <c r="E37" s="71"/>
    </row>
    <row r="38" spans="1:6" s="20" customFormat="1" ht="15.75" customHeight="1" x14ac:dyDescent="0.2">
      <c r="A38" s="15">
        <v>99</v>
      </c>
      <c r="B38" s="39" t="s">
        <v>197</v>
      </c>
      <c r="C38" s="96">
        <v>2741034232</v>
      </c>
      <c r="D38" s="71"/>
      <c r="E38" s="71"/>
    </row>
    <row r="39" spans="1:6" s="29" customFormat="1" ht="15.75" customHeight="1" x14ac:dyDescent="0.2">
      <c r="A39" s="28">
        <v>99</v>
      </c>
      <c r="B39" s="62" t="s">
        <v>48</v>
      </c>
      <c r="C39" s="98">
        <f>SUM(C40:C41)</f>
        <v>289063829</v>
      </c>
      <c r="D39" s="74"/>
      <c r="E39" s="74"/>
    </row>
    <row r="40" spans="1:6" ht="15.75" customHeight="1" x14ac:dyDescent="0.2">
      <c r="A40" s="3">
        <v>99</v>
      </c>
      <c r="B40" s="32" t="s">
        <v>49</v>
      </c>
      <c r="C40" s="95">
        <v>288118829</v>
      </c>
      <c r="D40" s="72"/>
      <c r="E40" s="72"/>
    </row>
    <row r="41" spans="1:6" ht="15.75" customHeight="1" x14ac:dyDescent="0.2">
      <c r="A41" s="3">
        <v>99</v>
      </c>
      <c r="B41" s="32" t="s">
        <v>50</v>
      </c>
      <c r="C41" s="95">
        <v>945000</v>
      </c>
      <c r="D41" s="72"/>
      <c r="E41" s="72"/>
    </row>
    <row r="42" spans="1:6" s="20" customFormat="1" ht="15.75" customHeight="1" x14ac:dyDescent="0.2">
      <c r="A42" s="15">
        <v>99</v>
      </c>
      <c r="B42" s="30" t="s">
        <v>51</v>
      </c>
      <c r="C42" s="75">
        <f>C43+C53+C54+C115</f>
        <v>11553103135</v>
      </c>
      <c r="D42" s="71"/>
      <c r="E42" s="71"/>
      <c r="F42" s="27"/>
    </row>
    <row r="43" spans="1:6" s="20" customFormat="1" ht="15.75" customHeight="1" x14ac:dyDescent="0.2">
      <c r="A43" s="15">
        <v>99</v>
      </c>
      <c r="B43" s="15" t="s">
        <v>52</v>
      </c>
      <c r="C43" s="75">
        <f>SUM(C44:C52)</f>
        <v>107252000</v>
      </c>
      <c r="D43" s="71"/>
      <c r="E43" s="71"/>
    </row>
    <row r="44" spans="1:6" ht="15.75" customHeight="1" x14ac:dyDescent="0.2">
      <c r="A44" s="3">
        <v>99</v>
      </c>
      <c r="B44" s="13" t="s">
        <v>93</v>
      </c>
      <c r="C44" s="61">
        <v>19000000</v>
      </c>
      <c r="D44" s="72"/>
      <c r="E44" s="72"/>
    </row>
    <row r="45" spans="1:6" ht="15.75" customHeight="1" x14ac:dyDescent="0.2">
      <c r="A45" s="3">
        <v>99</v>
      </c>
      <c r="B45" s="3" t="s">
        <v>53</v>
      </c>
      <c r="C45" s="61">
        <v>82000000</v>
      </c>
      <c r="D45" s="72"/>
      <c r="E45" s="72"/>
    </row>
    <row r="46" spans="1:6" ht="15.75" customHeight="1" x14ac:dyDescent="0.2">
      <c r="A46" s="3">
        <v>99</v>
      </c>
      <c r="B46" s="3" t="s">
        <v>54</v>
      </c>
      <c r="C46" s="61">
        <v>2900000</v>
      </c>
      <c r="D46" s="72"/>
      <c r="E46" s="72"/>
    </row>
    <row r="47" spans="1:6" ht="15.75" customHeight="1" x14ac:dyDescent="0.2">
      <c r="A47" s="3">
        <v>99</v>
      </c>
      <c r="B47" s="3" t="s">
        <v>230</v>
      </c>
      <c r="C47" s="61">
        <v>3352000</v>
      </c>
      <c r="D47" s="72"/>
      <c r="E47" s="72"/>
    </row>
    <row r="48" spans="1:6" ht="15.75" customHeight="1" x14ac:dyDescent="0.2">
      <c r="A48" s="3">
        <v>99</v>
      </c>
      <c r="B48" s="3" t="s">
        <v>231</v>
      </c>
      <c r="C48" s="76">
        <v>0</v>
      </c>
      <c r="D48" s="72"/>
      <c r="E48" s="72"/>
    </row>
    <row r="49" spans="1:5" ht="15.75" customHeight="1" x14ac:dyDescent="0.2">
      <c r="A49" s="3">
        <v>99</v>
      </c>
      <c r="B49" s="3" t="s">
        <v>232</v>
      </c>
      <c r="C49" s="76">
        <v>0</v>
      </c>
      <c r="D49" s="72"/>
      <c r="E49" s="72"/>
    </row>
    <row r="50" spans="1:5" ht="15.75" customHeight="1" x14ac:dyDescent="0.2">
      <c r="A50" s="3">
        <v>99</v>
      </c>
      <c r="B50" s="3" t="s">
        <v>233</v>
      </c>
      <c r="C50" s="76">
        <v>0</v>
      </c>
      <c r="D50" s="72"/>
      <c r="E50" s="72"/>
    </row>
    <row r="51" spans="1:5" ht="15.75" customHeight="1" x14ac:dyDescent="0.2">
      <c r="A51" s="3">
        <v>99</v>
      </c>
      <c r="B51" s="3" t="s">
        <v>234</v>
      </c>
      <c r="C51" s="76">
        <v>0</v>
      </c>
      <c r="D51" s="72"/>
      <c r="E51" s="72"/>
    </row>
    <row r="52" spans="1:5" ht="16.5" customHeight="1" x14ac:dyDescent="0.2">
      <c r="A52" s="3">
        <v>99</v>
      </c>
      <c r="B52" s="3" t="s">
        <v>235</v>
      </c>
      <c r="C52" s="76">
        <v>0</v>
      </c>
      <c r="D52" s="72"/>
      <c r="E52" s="72"/>
    </row>
    <row r="53" spans="1:5" s="20" customFormat="1" ht="15.75" customHeight="1" x14ac:dyDescent="0.2">
      <c r="A53" s="15">
        <v>99</v>
      </c>
      <c r="B53" s="15" t="s">
        <v>55</v>
      </c>
      <c r="C53" s="77">
        <v>3795056673</v>
      </c>
      <c r="D53" s="71"/>
      <c r="E53" s="71"/>
    </row>
    <row r="54" spans="1:5" s="20" customFormat="1" ht="12.75" x14ac:dyDescent="0.2">
      <c r="A54" s="15">
        <v>99</v>
      </c>
      <c r="B54" s="15" t="s">
        <v>56</v>
      </c>
      <c r="C54" s="75">
        <f>C55+C63+C75+C83+C110</f>
        <v>5530840462</v>
      </c>
      <c r="D54" s="71"/>
      <c r="E54" s="71"/>
    </row>
    <row r="55" spans="1:5" s="35" customFormat="1" ht="15.75" customHeight="1" x14ac:dyDescent="0.2">
      <c r="A55" s="34">
        <v>99</v>
      </c>
      <c r="B55" s="34" t="s">
        <v>57</v>
      </c>
      <c r="C55" s="78">
        <f>SUM(C56:C62)</f>
        <v>5106287586</v>
      </c>
      <c r="D55" s="79"/>
      <c r="E55" s="79"/>
    </row>
    <row r="56" spans="1:5" ht="15.75" customHeight="1" x14ac:dyDescent="0.2">
      <c r="A56" s="3">
        <v>99</v>
      </c>
      <c r="B56" s="32" t="s">
        <v>58</v>
      </c>
      <c r="C56" s="95">
        <v>3109000997</v>
      </c>
      <c r="D56" s="72"/>
      <c r="E56" s="72"/>
    </row>
    <row r="57" spans="1:5" ht="15.75" customHeight="1" x14ac:dyDescent="0.2">
      <c r="A57" s="3">
        <v>99</v>
      </c>
      <c r="B57" s="32" t="s">
        <v>59</v>
      </c>
      <c r="C57" s="95">
        <v>710484000</v>
      </c>
      <c r="D57" s="72"/>
      <c r="E57" s="72"/>
    </row>
    <row r="58" spans="1:5" ht="15.75" customHeight="1" x14ac:dyDescent="0.2">
      <c r="A58" s="3">
        <v>99</v>
      </c>
      <c r="B58" s="32" t="s">
        <v>60</v>
      </c>
      <c r="C58" s="95">
        <v>328239589</v>
      </c>
      <c r="D58" s="72"/>
      <c r="E58" s="72"/>
    </row>
    <row r="59" spans="1:5" ht="15.75" customHeight="1" x14ac:dyDescent="0.2">
      <c r="A59" s="3">
        <v>99</v>
      </c>
      <c r="B59" s="32" t="s">
        <v>454</v>
      </c>
      <c r="C59" s="95">
        <v>298563000</v>
      </c>
      <c r="D59" s="72"/>
      <c r="E59" s="72"/>
    </row>
    <row r="60" spans="1:5" ht="15.75" customHeight="1" x14ac:dyDescent="0.2">
      <c r="A60" s="3">
        <v>99</v>
      </c>
      <c r="B60" s="32" t="s">
        <v>61</v>
      </c>
      <c r="C60" s="95">
        <v>420000000</v>
      </c>
      <c r="D60" s="72"/>
      <c r="E60" s="72"/>
    </row>
    <row r="61" spans="1:5" ht="15.75" customHeight="1" x14ac:dyDescent="0.2">
      <c r="A61" s="3">
        <v>99</v>
      </c>
      <c r="B61" s="32" t="s">
        <v>62</v>
      </c>
      <c r="C61" s="95">
        <v>240000000</v>
      </c>
      <c r="D61" s="72"/>
      <c r="E61" s="72"/>
    </row>
    <row r="62" spans="1:5" ht="15.75" customHeight="1" x14ac:dyDescent="0.2">
      <c r="A62" s="3">
        <v>99</v>
      </c>
      <c r="B62" s="3" t="s">
        <v>106</v>
      </c>
      <c r="C62" s="61"/>
      <c r="D62" s="72"/>
      <c r="E62" s="72"/>
    </row>
    <row r="63" spans="1:5" s="20" customFormat="1" ht="15.75" customHeight="1" x14ac:dyDescent="0.2">
      <c r="A63" s="15">
        <v>99</v>
      </c>
      <c r="B63" s="39" t="s">
        <v>63</v>
      </c>
      <c r="C63" s="96">
        <f>SUM(C64:C74)</f>
        <v>23700000</v>
      </c>
      <c r="D63" s="72"/>
      <c r="E63" s="71"/>
    </row>
    <row r="64" spans="1:5" ht="15.75" customHeight="1" x14ac:dyDescent="0.2">
      <c r="A64" s="3">
        <v>99</v>
      </c>
      <c r="B64" s="32" t="s">
        <v>64</v>
      </c>
      <c r="C64" s="95">
        <v>1000000</v>
      </c>
      <c r="D64" s="72"/>
      <c r="E64" s="72"/>
    </row>
    <row r="65" spans="1:5" ht="15.75" customHeight="1" x14ac:dyDescent="0.2">
      <c r="A65" s="3">
        <v>99</v>
      </c>
      <c r="B65" s="32" t="s">
        <v>65</v>
      </c>
      <c r="C65" s="95">
        <v>1000000</v>
      </c>
      <c r="D65" s="72"/>
      <c r="E65" s="72"/>
    </row>
    <row r="66" spans="1:5" ht="15.75" customHeight="1" x14ac:dyDescent="0.2">
      <c r="A66" s="3">
        <v>99</v>
      </c>
      <c r="B66" s="32" t="s">
        <v>66</v>
      </c>
      <c r="C66" s="95">
        <v>2500000</v>
      </c>
      <c r="D66" s="72"/>
      <c r="E66" s="72"/>
    </row>
    <row r="67" spans="1:5" ht="15.75" customHeight="1" x14ac:dyDescent="0.2">
      <c r="A67" s="31">
        <v>99</v>
      </c>
      <c r="B67" s="32" t="s">
        <v>67</v>
      </c>
      <c r="C67" s="95">
        <v>4500000</v>
      </c>
      <c r="D67" s="72"/>
      <c r="E67" s="72"/>
    </row>
    <row r="68" spans="1:5" ht="15.75" customHeight="1" x14ac:dyDescent="0.2">
      <c r="A68" s="3">
        <v>99</v>
      </c>
      <c r="B68" s="91" t="s">
        <v>101</v>
      </c>
      <c r="C68" s="95">
        <v>2000000</v>
      </c>
      <c r="D68" s="72"/>
      <c r="E68" s="72"/>
    </row>
    <row r="69" spans="1:5" ht="15.75" customHeight="1" x14ac:dyDescent="0.25">
      <c r="A69" s="3">
        <v>99</v>
      </c>
      <c r="B69" s="31" t="s">
        <v>240</v>
      </c>
      <c r="C69" s="80">
        <v>0</v>
      </c>
      <c r="D69" s="72"/>
      <c r="E69" s="72"/>
    </row>
    <row r="70" spans="1:5" ht="15.75" customHeight="1" x14ac:dyDescent="0.25">
      <c r="A70" s="3">
        <v>99</v>
      </c>
      <c r="B70" s="31" t="s">
        <v>239</v>
      </c>
      <c r="C70" s="80">
        <v>0</v>
      </c>
      <c r="D70" s="72"/>
      <c r="E70" s="72"/>
    </row>
    <row r="71" spans="1:5" ht="15.75" customHeight="1" x14ac:dyDescent="0.2">
      <c r="A71" s="3">
        <v>99</v>
      </c>
      <c r="B71" s="31" t="s">
        <v>238</v>
      </c>
      <c r="C71" s="61">
        <v>0</v>
      </c>
      <c r="D71" s="72"/>
      <c r="E71" s="72"/>
    </row>
    <row r="72" spans="1:5" ht="15.75" customHeight="1" x14ac:dyDescent="0.25">
      <c r="A72" s="3">
        <v>99</v>
      </c>
      <c r="B72" s="32" t="s">
        <v>246</v>
      </c>
      <c r="C72" s="100">
        <v>12700000</v>
      </c>
      <c r="D72" s="72"/>
      <c r="E72" s="72"/>
    </row>
    <row r="73" spans="1:5" ht="15.75" customHeight="1" x14ac:dyDescent="0.25">
      <c r="A73" s="3">
        <v>99</v>
      </c>
      <c r="B73" s="31" t="s">
        <v>241</v>
      </c>
      <c r="C73" s="80">
        <v>0</v>
      </c>
      <c r="D73" s="72"/>
      <c r="E73" s="72"/>
    </row>
    <row r="74" spans="1:5" ht="15.75" customHeight="1" x14ac:dyDescent="0.25">
      <c r="A74" s="3">
        <v>99</v>
      </c>
      <c r="B74" s="31" t="s">
        <v>242</v>
      </c>
      <c r="C74" s="80">
        <v>0</v>
      </c>
      <c r="D74" s="72"/>
      <c r="E74" s="72"/>
    </row>
    <row r="75" spans="1:5" s="20" customFormat="1" ht="15.75" customHeight="1" x14ac:dyDescent="0.2">
      <c r="A75" s="15">
        <v>99</v>
      </c>
      <c r="B75" s="33" t="s">
        <v>68</v>
      </c>
      <c r="C75" s="59">
        <f>SUM(C76:C82)</f>
        <v>33300000</v>
      </c>
      <c r="D75" s="72"/>
      <c r="E75" s="71"/>
    </row>
    <row r="76" spans="1:5" ht="15.75" customHeight="1" x14ac:dyDescent="0.2">
      <c r="A76" s="3">
        <v>99</v>
      </c>
      <c r="B76" s="32" t="s">
        <v>69</v>
      </c>
      <c r="C76" s="99">
        <v>1000000</v>
      </c>
      <c r="D76" s="72"/>
      <c r="E76" s="72"/>
    </row>
    <row r="77" spans="1:5" ht="15.75" customHeight="1" x14ac:dyDescent="0.2">
      <c r="A77" s="3">
        <v>99</v>
      </c>
      <c r="B77" s="91" t="s">
        <v>102</v>
      </c>
      <c r="C77" s="99">
        <v>7500000</v>
      </c>
      <c r="D77" s="72"/>
      <c r="E77" s="72"/>
    </row>
    <row r="78" spans="1:5" ht="15.75" customHeight="1" x14ac:dyDescent="0.2">
      <c r="A78" s="3">
        <v>99</v>
      </c>
      <c r="B78" s="91" t="s">
        <v>103</v>
      </c>
      <c r="C78" s="99">
        <v>7500000</v>
      </c>
      <c r="D78" s="72"/>
      <c r="E78" s="72"/>
    </row>
    <row r="79" spans="1:5" ht="15.75" customHeight="1" x14ac:dyDescent="0.2">
      <c r="A79" s="3">
        <v>99</v>
      </c>
      <c r="B79" s="32" t="s">
        <v>70</v>
      </c>
      <c r="C79" s="99">
        <v>4000000</v>
      </c>
      <c r="D79" s="72"/>
      <c r="E79" s="72"/>
    </row>
    <row r="80" spans="1:5" ht="12.75" x14ac:dyDescent="0.2">
      <c r="A80" s="3">
        <v>99</v>
      </c>
      <c r="B80" s="32" t="s">
        <v>104</v>
      </c>
      <c r="C80" s="99">
        <v>1500000</v>
      </c>
      <c r="D80" s="72"/>
      <c r="E80" s="72"/>
    </row>
    <row r="81" spans="1:5" ht="15.75" customHeight="1" x14ac:dyDescent="0.2">
      <c r="A81" s="3">
        <v>99</v>
      </c>
      <c r="B81" s="91" t="s">
        <v>105</v>
      </c>
      <c r="C81" s="99">
        <v>1800000</v>
      </c>
      <c r="D81" s="72"/>
      <c r="E81" s="72"/>
    </row>
    <row r="82" spans="1:5" ht="15.75" customHeight="1" x14ac:dyDescent="0.2">
      <c r="A82" s="3">
        <v>99</v>
      </c>
      <c r="B82" s="91" t="s">
        <v>98</v>
      </c>
      <c r="C82" s="99">
        <v>10000000</v>
      </c>
      <c r="D82" s="72"/>
      <c r="E82" s="72"/>
    </row>
    <row r="83" spans="1:5" s="20" customFormat="1" ht="15.75" customHeight="1" x14ac:dyDescent="0.2">
      <c r="A83" s="15">
        <v>99</v>
      </c>
      <c r="B83" s="33" t="s">
        <v>107</v>
      </c>
      <c r="C83" s="59">
        <f>SUM(C84:C109)</f>
        <v>117450000</v>
      </c>
      <c r="D83" s="72"/>
      <c r="E83" s="71"/>
    </row>
    <row r="84" spans="1:5" ht="15.75" customHeight="1" x14ac:dyDescent="0.2">
      <c r="A84" s="3">
        <v>99</v>
      </c>
      <c r="B84" s="32" t="s">
        <v>244</v>
      </c>
      <c r="C84" s="95">
        <v>500000</v>
      </c>
      <c r="D84" s="72"/>
      <c r="E84" s="72"/>
    </row>
    <row r="85" spans="1:5" ht="15.75" customHeight="1" x14ac:dyDescent="0.2">
      <c r="A85" s="3">
        <v>99</v>
      </c>
      <c r="B85" s="3" t="s">
        <v>245</v>
      </c>
      <c r="C85" s="61">
        <v>10000000</v>
      </c>
      <c r="D85" s="72"/>
      <c r="E85" s="72"/>
    </row>
    <row r="86" spans="1:5" ht="15.75" customHeight="1" x14ac:dyDescent="0.2">
      <c r="A86" s="3">
        <v>99</v>
      </c>
      <c r="B86" s="91" t="s">
        <v>108</v>
      </c>
      <c r="C86" s="95">
        <v>17300000</v>
      </c>
      <c r="D86" s="72"/>
      <c r="E86" s="72"/>
    </row>
    <row r="87" spans="1:5" ht="15.75" customHeight="1" x14ac:dyDescent="0.2">
      <c r="A87" s="3">
        <v>99</v>
      </c>
      <c r="B87" s="32" t="s">
        <v>71</v>
      </c>
      <c r="C87" s="95">
        <v>10000000</v>
      </c>
      <c r="D87" s="72"/>
      <c r="E87" s="72"/>
    </row>
    <row r="88" spans="1:5" ht="15.75" customHeight="1" x14ac:dyDescent="0.2">
      <c r="A88" s="3">
        <v>99</v>
      </c>
      <c r="B88" s="91" t="s">
        <v>109</v>
      </c>
      <c r="C88" s="95">
        <v>2500000</v>
      </c>
      <c r="D88" s="72"/>
      <c r="E88" s="72"/>
    </row>
    <row r="89" spans="1:5" ht="15.75" customHeight="1" x14ac:dyDescent="0.2">
      <c r="A89" s="3">
        <v>99</v>
      </c>
      <c r="B89" s="91" t="s">
        <v>110</v>
      </c>
      <c r="C89" s="95">
        <v>15750000</v>
      </c>
      <c r="D89" s="72"/>
      <c r="E89" s="72"/>
    </row>
    <row r="90" spans="1:5" ht="15.75" customHeight="1" x14ac:dyDescent="0.2">
      <c r="A90" s="3">
        <v>99</v>
      </c>
      <c r="B90" s="91" t="s">
        <v>111</v>
      </c>
      <c r="C90" s="95">
        <v>50000000</v>
      </c>
      <c r="D90" s="72"/>
      <c r="E90" s="72"/>
    </row>
    <row r="91" spans="1:5" ht="15.75" customHeight="1" x14ac:dyDescent="0.2">
      <c r="A91" s="3">
        <v>99</v>
      </c>
      <c r="B91" s="91" t="s">
        <v>112</v>
      </c>
      <c r="C91" s="95">
        <v>1000000</v>
      </c>
      <c r="D91" s="72"/>
      <c r="E91" s="72"/>
    </row>
    <row r="92" spans="1:5" ht="15.75" customHeight="1" x14ac:dyDescent="0.2">
      <c r="A92" s="3">
        <v>99</v>
      </c>
      <c r="B92" s="32" t="s">
        <v>247</v>
      </c>
      <c r="C92" s="95">
        <v>2000000</v>
      </c>
      <c r="D92" s="72"/>
      <c r="E92" s="72"/>
    </row>
    <row r="93" spans="1:5" ht="15.75" customHeight="1" x14ac:dyDescent="0.2">
      <c r="A93" s="3">
        <v>99</v>
      </c>
      <c r="B93" s="91" t="s">
        <v>113</v>
      </c>
      <c r="C93" s="95">
        <v>3000000</v>
      </c>
      <c r="D93" s="72"/>
      <c r="E93" s="72"/>
    </row>
    <row r="94" spans="1:5" ht="15.75" customHeight="1" x14ac:dyDescent="0.2">
      <c r="A94" s="3">
        <v>99</v>
      </c>
      <c r="B94" s="91" t="s">
        <v>114</v>
      </c>
      <c r="C94" s="95">
        <v>1000000</v>
      </c>
      <c r="D94" s="72"/>
      <c r="E94" s="72"/>
    </row>
    <row r="95" spans="1:5" ht="15.75" customHeight="1" x14ac:dyDescent="0.2">
      <c r="A95" s="3">
        <v>99</v>
      </c>
      <c r="B95" s="13" t="s">
        <v>115</v>
      </c>
      <c r="C95" s="61">
        <v>0</v>
      </c>
      <c r="D95" s="72"/>
      <c r="E95" s="72"/>
    </row>
    <row r="96" spans="1:5" ht="15.75" customHeight="1" x14ac:dyDescent="0.2">
      <c r="A96" s="3">
        <v>99</v>
      </c>
      <c r="B96" s="13" t="s">
        <v>116</v>
      </c>
      <c r="C96" s="61">
        <v>0</v>
      </c>
      <c r="D96" s="72"/>
      <c r="E96" s="72"/>
    </row>
    <row r="97" spans="1:5" ht="15.75" customHeight="1" x14ac:dyDescent="0.2">
      <c r="A97" s="3">
        <v>99</v>
      </c>
      <c r="B97" s="13" t="s">
        <v>117</v>
      </c>
      <c r="C97" s="61">
        <v>0</v>
      </c>
      <c r="D97" s="72"/>
      <c r="E97" s="72"/>
    </row>
    <row r="98" spans="1:5" ht="15.75" customHeight="1" x14ac:dyDescent="0.2">
      <c r="A98" s="3">
        <v>99</v>
      </c>
      <c r="B98" s="13" t="s">
        <v>118</v>
      </c>
      <c r="C98" s="61">
        <v>0</v>
      </c>
      <c r="D98" s="72"/>
      <c r="E98" s="72"/>
    </row>
    <row r="99" spans="1:5" ht="15.75" customHeight="1" x14ac:dyDescent="0.2">
      <c r="A99" s="3">
        <v>99</v>
      </c>
      <c r="B99" s="13" t="s">
        <v>119</v>
      </c>
      <c r="C99" s="61">
        <v>0</v>
      </c>
      <c r="D99" s="72"/>
      <c r="E99" s="72"/>
    </row>
    <row r="100" spans="1:5" ht="15.75" customHeight="1" x14ac:dyDescent="0.2">
      <c r="A100" s="3">
        <v>99</v>
      </c>
      <c r="B100" s="13" t="s">
        <v>120</v>
      </c>
      <c r="C100" s="61">
        <v>0</v>
      </c>
      <c r="D100" s="72"/>
      <c r="E100" s="72"/>
    </row>
    <row r="101" spans="1:5" ht="15.75" customHeight="1" x14ac:dyDescent="0.25">
      <c r="A101" s="3">
        <v>99</v>
      </c>
      <c r="B101" s="91" t="s">
        <v>121</v>
      </c>
      <c r="C101" s="100">
        <v>1200000</v>
      </c>
      <c r="D101" s="72"/>
      <c r="E101" s="72"/>
    </row>
    <row r="102" spans="1:5" ht="15.75" customHeight="1" x14ac:dyDescent="0.25">
      <c r="A102" s="3">
        <v>99</v>
      </c>
      <c r="B102" s="13" t="s">
        <v>122</v>
      </c>
      <c r="C102" s="80">
        <v>0</v>
      </c>
      <c r="D102" s="72"/>
      <c r="E102" s="72"/>
    </row>
    <row r="103" spans="1:5" ht="15.75" customHeight="1" x14ac:dyDescent="0.25">
      <c r="A103" s="3">
        <v>99</v>
      </c>
      <c r="B103" s="13" t="s">
        <v>123</v>
      </c>
      <c r="C103" s="80">
        <v>0</v>
      </c>
      <c r="D103" s="72"/>
      <c r="E103" s="72"/>
    </row>
    <row r="104" spans="1:5" ht="15.75" customHeight="1" x14ac:dyDescent="0.25">
      <c r="A104" s="3">
        <v>99</v>
      </c>
      <c r="B104" s="13" t="s">
        <v>124</v>
      </c>
      <c r="C104" s="80">
        <v>0</v>
      </c>
      <c r="D104" s="72"/>
      <c r="E104" s="72"/>
    </row>
    <row r="105" spans="1:5" ht="15.75" customHeight="1" x14ac:dyDescent="0.25">
      <c r="A105" s="3">
        <v>99</v>
      </c>
      <c r="B105" s="13" t="s">
        <v>125</v>
      </c>
      <c r="C105" s="80">
        <v>0</v>
      </c>
      <c r="D105" s="72"/>
      <c r="E105" s="72"/>
    </row>
    <row r="106" spans="1:5" ht="15.75" customHeight="1" x14ac:dyDescent="0.25">
      <c r="A106" s="3">
        <v>99</v>
      </c>
      <c r="B106" s="13" t="s">
        <v>126</v>
      </c>
      <c r="C106" s="80">
        <v>0</v>
      </c>
      <c r="D106" s="72"/>
      <c r="E106" s="72"/>
    </row>
    <row r="107" spans="1:5" ht="15.75" customHeight="1" x14ac:dyDescent="0.25">
      <c r="A107" s="3">
        <v>99</v>
      </c>
      <c r="B107" s="13" t="s">
        <v>127</v>
      </c>
      <c r="C107" s="80">
        <v>0</v>
      </c>
      <c r="D107" s="72"/>
      <c r="E107" s="72"/>
    </row>
    <row r="108" spans="1:5" ht="15.75" customHeight="1" x14ac:dyDescent="0.25">
      <c r="A108" s="32">
        <v>99</v>
      </c>
      <c r="B108" s="32" t="s">
        <v>458</v>
      </c>
      <c r="C108" s="100">
        <v>1200000</v>
      </c>
      <c r="D108" s="72"/>
      <c r="E108" s="72"/>
    </row>
    <row r="109" spans="1:5" ht="15.75" customHeight="1" x14ac:dyDescent="0.25">
      <c r="A109" s="32">
        <v>99</v>
      </c>
      <c r="B109" s="32" t="s">
        <v>459</v>
      </c>
      <c r="C109" s="100">
        <v>2000000</v>
      </c>
      <c r="D109" s="72"/>
      <c r="E109" s="72"/>
    </row>
    <row r="110" spans="1:5" s="103" customFormat="1" ht="15.75" customHeight="1" x14ac:dyDescent="0.2">
      <c r="A110" s="39">
        <v>99</v>
      </c>
      <c r="B110" s="39" t="s">
        <v>72</v>
      </c>
      <c r="C110" s="96">
        <f>SUM(C111:C114)</f>
        <v>250102876</v>
      </c>
      <c r="D110" s="101"/>
      <c r="E110" s="102"/>
    </row>
    <row r="111" spans="1:5" s="104" customFormat="1" ht="15.75" customHeight="1" x14ac:dyDescent="0.2">
      <c r="A111" s="32">
        <v>99</v>
      </c>
      <c r="B111" s="91" t="s">
        <v>97</v>
      </c>
      <c r="C111" s="95">
        <v>250102876</v>
      </c>
      <c r="D111" s="101"/>
      <c r="E111" s="101"/>
    </row>
    <row r="112" spans="1:5" s="104" customFormat="1" ht="15.75" customHeight="1" x14ac:dyDescent="0.2">
      <c r="A112" s="32">
        <v>99</v>
      </c>
      <c r="B112" s="32" t="s">
        <v>236</v>
      </c>
      <c r="C112" s="95">
        <v>0</v>
      </c>
      <c r="D112" s="101"/>
      <c r="E112" s="101"/>
    </row>
    <row r="113" spans="1:21" s="104" customFormat="1" ht="15.75" customHeight="1" x14ac:dyDescent="0.2">
      <c r="A113" s="32">
        <v>99</v>
      </c>
      <c r="B113" s="91" t="s">
        <v>99</v>
      </c>
      <c r="C113" s="95">
        <v>0</v>
      </c>
      <c r="D113" s="101"/>
      <c r="E113" s="101"/>
    </row>
    <row r="114" spans="1:21" s="104" customFormat="1" ht="15.75" customHeight="1" x14ac:dyDescent="0.2">
      <c r="A114" s="32">
        <v>99</v>
      </c>
      <c r="B114" s="91" t="s">
        <v>100</v>
      </c>
      <c r="C114" s="95">
        <v>0</v>
      </c>
      <c r="D114" s="101"/>
      <c r="E114" s="101"/>
    </row>
    <row r="115" spans="1:21" s="20" customFormat="1" ht="15.75" customHeight="1" x14ac:dyDescent="0.2">
      <c r="A115" s="15">
        <v>99</v>
      </c>
      <c r="B115" s="39" t="s">
        <v>73</v>
      </c>
      <c r="C115" s="96">
        <f>SUM(C116+C117+C120)</f>
        <v>2119954000</v>
      </c>
      <c r="D115" s="72"/>
      <c r="E115" s="71"/>
    </row>
    <row r="116" spans="1:21" ht="15.75" customHeight="1" x14ac:dyDescent="0.2">
      <c r="A116" s="3">
        <v>99</v>
      </c>
      <c r="B116" s="32" t="s">
        <v>74</v>
      </c>
      <c r="C116" s="95">
        <v>45000000</v>
      </c>
      <c r="D116" s="72"/>
      <c r="E116" s="72"/>
    </row>
    <row r="117" spans="1:21" ht="15.75" customHeight="1" x14ac:dyDescent="0.2">
      <c r="A117" s="3">
        <v>99</v>
      </c>
      <c r="B117" s="91" t="s">
        <v>128</v>
      </c>
      <c r="C117" s="99">
        <f>SUM(C118:C119)</f>
        <v>1297454000</v>
      </c>
      <c r="D117" s="72"/>
      <c r="E117" s="72"/>
    </row>
    <row r="118" spans="1:21" ht="15.75" customHeight="1" x14ac:dyDescent="0.2">
      <c r="A118" s="3">
        <v>99</v>
      </c>
      <c r="B118" s="32" t="s">
        <v>75</v>
      </c>
      <c r="C118" s="95">
        <v>1238454000</v>
      </c>
      <c r="D118" s="72"/>
      <c r="E118" s="72"/>
    </row>
    <row r="119" spans="1:21" ht="15.75" customHeight="1" x14ac:dyDescent="0.2">
      <c r="A119" s="3">
        <v>99</v>
      </c>
      <c r="B119" s="32" t="s">
        <v>76</v>
      </c>
      <c r="C119" s="95">
        <v>59000000</v>
      </c>
      <c r="D119" s="72"/>
      <c r="E119" s="72"/>
    </row>
    <row r="120" spans="1:21" ht="15.75" customHeight="1" x14ac:dyDescent="0.2">
      <c r="A120" s="3">
        <v>99</v>
      </c>
      <c r="B120" s="32" t="s">
        <v>77</v>
      </c>
      <c r="C120" s="95">
        <v>777500000</v>
      </c>
      <c r="D120" s="72"/>
      <c r="E120" s="72"/>
    </row>
    <row r="121" spans="1:21" ht="15.75" customHeight="1" x14ac:dyDescent="0.2">
      <c r="A121" s="6">
        <v>99</v>
      </c>
      <c r="B121" s="56" t="s">
        <v>78</v>
      </c>
      <c r="C121" s="106">
        <f>SUM(C122+C126)</f>
        <v>2946357752</v>
      </c>
      <c r="D121" s="72"/>
      <c r="E121" s="8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s="20" customFormat="1" ht="15.75" customHeight="1" x14ac:dyDescent="0.2">
      <c r="A122" s="15">
        <v>99</v>
      </c>
      <c r="B122" s="39" t="s">
        <v>79</v>
      </c>
      <c r="C122" s="96">
        <f>SUM(C123:C125)</f>
        <v>276848732</v>
      </c>
      <c r="D122" s="72"/>
      <c r="E122" s="71"/>
    </row>
    <row r="123" spans="1:21" ht="15.75" customHeight="1" x14ac:dyDescent="0.2">
      <c r="A123" s="3">
        <v>99</v>
      </c>
      <c r="B123" s="32" t="s">
        <v>80</v>
      </c>
      <c r="C123" s="95">
        <v>221849317</v>
      </c>
      <c r="D123" s="72"/>
      <c r="E123" s="72"/>
    </row>
    <row r="124" spans="1:21" ht="15.75" customHeight="1" x14ac:dyDescent="0.2">
      <c r="A124" s="3">
        <v>99</v>
      </c>
      <c r="B124" s="32" t="s">
        <v>81</v>
      </c>
      <c r="C124" s="95">
        <v>54999415</v>
      </c>
      <c r="D124" s="72"/>
      <c r="E124" s="72"/>
    </row>
    <row r="125" spans="1:21" ht="15.75" customHeight="1" x14ac:dyDescent="0.2">
      <c r="A125" s="3">
        <v>99</v>
      </c>
      <c r="B125" s="32" t="s">
        <v>270</v>
      </c>
      <c r="C125" s="95">
        <v>0</v>
      </c>
      <c r="D125" s="72"/>
      <c r="E125" s="72"/>
    </row>
    <row r="126" spans="1:21" s="20" customFormat="1" ht="15.75" customHeight="1" x14ac:dyDescent="0.2">
      <c r="A126" s="15">
        <v>99</v>
      </c>
      <c r="B126" s="39" t="s">
        <v>82</v>
      </c>
      <c r="C126" s="96">
        <f>SUM(C127+C137+C150+C165)</f>
        <v>2669509020</v>
      </c>
      <c r="D126" s="72"/>
      <c r="E126" s="71"/>
    </row>
    <row r="127" spans="1:21" s="20" customFormat="1" ht="15.75" customHeight="1" x14ac:dyDescent="0.2">
      <c r="A127" s="15">
        <v>99</v>
      </c>
      <c r="B127" s="39" t="s">
        <v>129</v>
      </c>
      <c r="C127" s="96">
        <f>SUM(C128:C136)</f>
        <v>382900000</v>
      </c>
      <c r="D127" s="72"/>
      <c r="E127" s="71"/>
    </row>
    <row r="128" spans="1:21" ht="15.75" customHeight="1" x14ac:dyDescent="0.2">
      <c r="A128" s="3">
        <v>99</v>
      </c>
      <c r="B128" s="91" t="s">
        <v>132</v>
      </c>
      <c r="C128" s="99">
        <v>14000000</v>
      </c>
      <c r="D128" s="72"/>
      <c r="E128" s="72"/>
    </row>
    <row r="129" spans="1:5" ht="15.75" customHeight="1" x14ac:dyDescent="0.2">
      <c r="A129" s="3">
        <v>99</v>
      </c>
      <c r="B129" s="32" t="s">
        <v>467</v>
      </c>
      <c r="C129" s="99">
        <v>70000000</v>
      </c>
      <c r="D129" s="72"/>
      <c r="E129" s="72"/>
    </row>
    <row r="130" spans="1:5" ht="15.75" customHeight="1" x14ac:dyDescent="0.2">
      <c r="A130" s="3">
        <v>99</v>
      </c>
      <c r="B130" s="32" t="s">
        <v>468</v>
      </c>
      <c r="C130" s="99">
        <v>38000000</v>
      </c>
      <c r="D130" s="72"/>
      <c r="E130" s="72"/>
    </row>
    <row r="131" spans="1:5" ht="15.75" customHeight="1" x14ac:dyDescent="0.2">
      <c r="A131" s="3">
        <v>99</v>
      </c>
      <c r="B131" s="32" t="s">
        <v>469</v>
      </c>
      <c r="C131" s="99">
        <v>25000000</v>
      </c>
      <c r="D131" s="72"/>
      <c r="E131" s="72"/>
    </row>
    <row r="132" spans="1:5" ht="15.75" customHeight="1" x14ac:dyDescent="0.2">
      <c r="A132" s="3">
        <v>99</v>
      </c>
      <c r="B132" s="32" t="s">
        <v>470</v>
      </c>
      <c r="C132" s="99">
        <v>31000000</v>
      </c>
      <c r="D132" s="72"/>
      <c r="E132" s="72"/>
    </row>
    <row r="133" spans="1:5" ht="15.75" customHeight="1" x14ac:dyDescent="0.2">
      <c r="A133" s="3">
        <v>99</v>
      </c>
      <c r="B133" s="32" t="s">
        <v>471</v>
      </c>
      <c r="C133" s="99">
        <v>8900000</v>
      </c>
      <c r="D133" s="72"/>
      <c r="E133" s="72"/>
    </row>
    <row r="134" spans="1:5" ht="15.75" customHeight="1" x14ac:dyDescent="0.2">
      <c r="A134" s="3">
        <v>99</v>
      </c>
      <c r="B134" s="32" t="s">
        <v>472</v>
      </c>
      <c r="C134" s="99">
        <v>50000000</v>
      </c>
      <c r="D134" s="72"/>
      <c r="E134" s="72"/>
    </row>
    <row r="135" spans="1:5" ht="15.75" customHeight="1" x14ac:dyDescent="0.2">
      <c r="A135" s="3">
        <v>99</v>
      </c>
      <c r="B135" s="32" t="s">
        <v>473</v>
      </c>
      <c r="C135" s="99">
        <v>127000000</v>
      </c>
      <c r="D135" s="72"/>
      <c r="E135" s="72"/>
    </row>
    <row r="136" spans="1:5" ht="15.75" customHeight="1" x14ac:dyDescent="0.2">
      <c r="A136" s="3">
        <v>99</v>
      </c>
      <c r="B136" s="32" t="s">
        <v>474</v>
      </c>
      <c r="C136" s="99">
        <v>19000000</v>
      </c>
      <c r="D136" s="72"/>
      <c r="E136" s="72"/>
    </row>
    <row r="137" spans="1:5" s="20" customFormat="1" ht="15.75" customHeight="1" x14ac:dyDescent="0.2">
      <c r="A137" s="3">
        <v>99</v>
      </c>
      <c r="B137" s="39" t="s">
        <v>130</v>
      </c>
      <c r="C137" s="105">
        <f>SUM(C138:C149)</f>
        <v>219000000</v>
      </c>
      <c r="D137" s="72"/>
      <c r="E137" s="71"/>
    </row>
    <row r="138" spans="1:5" ht="15.75" customHeight="1" x14ac:dyDescent="0.2">
      <c r="A138" s="3">
        <v>99</v>
      </c>
      <c r="B138" s="91" t="s">
        <v>133</v>
      </c>
      <c r="C138" s="99">
        <v>60000000</v>
      </c>
      <c r="D138" s="72"/>
      <c r="E138" s="72"/>
    </row>
    <row r="139" spans="1:5" ht="15.75" customHeight="1" x14ac:dyDescent="0.2">
      <c r="A139" s="3">
        <v>99</v>
      </c>
      <c r="B139" s="91" t="s">
        <v>134</v>
      </c>
      <c r="C139" s="99">
        <v>53000000</v>
      </c>
      <c r="D139" s="72"/>
      <c r="E139" s="72"/>
    </row>
    <row r="140" spans="1:5" ht="15.75" customHeight="1" x14ac:dyDescent="0.2">
      <c r="A140" s="3">
        <v>99</v>
      </c>
      <c r="B140" s="91" t="s">
        <v>135</v>
      </c>
      <c r="C140" s="99">
        <v>5000000</v>
      </c>
      <c r="D140" s="72"/>
      <c r="E140" s="72"/>
    </row>
    <row r="141" spans="1:5" ht="15.75" customHeight="1" x14ac:dyDescent="0.2">
      <c r="A141" s="3">
        <v>99</v>
      </c>
      <c r="B141" s="91" t="s">
        <v>136</v>
      </c>
      <c r="C141" s="99">
        <v>10000000</v>
      </c>
      <c r="D141" s="72"/>
      <c r="E141" s="72"/>
    </row>
    <row r="142" spans="1:5" ht="15.75" customHeight="1" x14ac:dyDescent="0.2">
      <c r="A142" s="3">
        <v>99</v>
      </c>
      <c r="B142" s="91" t="s">
        <v>137</v>
      </c>
      <c r="C142" s="99">
        <v>5000000</v>
      </c>
      <c r="D142" s="72"/>
      <c r="E142" s="72"/>
    </row>
    <row r="143" spans="1:5" ht="15.75" customHeight="1" x14ac:dyDescent="0.2">
      <c r="A143" s="3">
        <v>99</v>
      </c>
      <c r="B143" s="91" t="s">
        <v>138</v>
      </c>
      <c r="C143" s="99">
        <v>5000000</v>
      </c>
      <c r="D143" s="72"/>
      <c r="E143" s="72"/>
    </row>
    <row r="144" spans="1:5" ht="15.75" customHeight="1" x14ac:dyDescent="0.2">
      <c r="A144" s="3">
        <v>99</v>
      </c>
      <c r="B144" s="91" t="s">
        <v>139</v>
      </c>
      <c r="C144" s="99">
        <v>20000000</v>
      </c>
      <c r="D144" s="72"/>
      <c r="E144" s="72"/>
    </row>
    <row r="145" spans="1:5" ht="15.75" customHeight="1" x14ac:dyDescent="0.2">
      <c r="A145" s="3">
        <v>99</v>
      </c>
      <c r="B145" s="91" t="s">
        <v>140</v>
      </c>
      <c r="C145" s="99">
        <v>5000000</v>
      </c>
      <c r="D145" s="72"/>
      <c r="E145" s="72"/>
    </row>
    <row r="146" spans="1:5" ht="15.75" customHeight="1" x14ac:dyDescent="0.2">
      <c r="A146" s="3">
        <v>99</v>
      </c>
      <c r="B146" s="91" t="s">
        <v>141</v>
      </c>
      <c r="C146" s="99">
        <v>10000000</v>
      </c>
      <c r="D146" s="72"/>
      <c r="E146" s="72"/>
    </row>
    <row r="147" spans="1:5" ht="15.75" customHeight="1" x14ac:dyDescent="0.2">
      <c r="A147" s="3">
        <v>99</v>
      </c>
      <c r="B147" s="91" t="s">
        <v>142</v>
      </c>
      <c r="C147" s="99">
        <v>13000000</v>
      </c>
      <c r="D147" s="72"/>
      <c r="E147" s="72"/>
    </row>
    <row r="148" spans="1:5" ht="15.75" customHeight="1" x14ac:dyDescent="0.2">
      <c r="A148" s="3">
        <v>99</v>
      </c>
      <c r="B148" s="91" t="s">
        <v>143</v>
      </c>
      <c r="C148" s="99">
        <v>25000000</v>
      </c>
      <c r="D148" s="72"/>
      <c r="E148" s="72"/>
    </row>
    <row r="149" spans="1:5" ht="15.75" customHeight="1" x14ac:dyDescent="0.2">
      <c r="A149" s="3">
        <v>99</v>
      </c>
      <c r="B149" s="91" t="s">
        <v>144</v>
      </c>
      <c r="C149" s="99">
        <v>8000000</v>
      </c>
      <c r="D149" s="72"/>
      <c r="E149" s="72"/>
    </row>
    <row r="150" spans="1:5" s="20" customFormat="1" ht="15.75" customHeight="1" x14ac:dyDescent="0.2">
      <c r="A150" s="3">
        <v>99</v>
      </c>
      <c r="B150" s="39" t="s">
        <v>131</v>
      </c>
      <c r="C150" s="105">
        <f>SUM(C151:C164)</f>
        <v>368100000</v>
      </c>
      <c r="D150" s="72"/>
      <c r="E150" s="71"/>
    </row>
    <row r="151" spans="1:5" ht="15.75" customHeight="1" x14ac:dyDescent="0.2">
      <c r="A151" s="3">
        <v>99</v>
      </c>
      <c r="B151" s="91" t="s">
        <v>145</v>
      </c>
      <c r="C151" s="99">
        <v>30000000</v>
      </c>
      <c r="D151" s="72"/>
      <c r="E151" s="72"/>
    </row>
    <row r="152" spans="1:5" ht="15.75" customHeight="1" x14ac:dyDescent="0.2">
      <c r="A152" s="3">
        <v>99</v>
      </c>
      <c r="B152" s="91" t="s">
        <v>146</v>
      </c>
      <c r="C152" s="99">
        <v>38100000</v>
      </c>
      <c r="D152" s="72"/>
      <c r="E152" s="72"/>
    </row>
    <row r="153" spans="1:5" ht="15.75" customHeight="1" x14ac:dyDescent="0.2">
      <c r="A153" s="3">
        <v>99</v>
      </c>
      <c r="B153" s="91" t="s">
        <v>147</v>
      </c>
      <c r="C153" s="99">
        <v>30000000</v>
      </c>
      <c r="D153" s="72"/>
      <c r="E153" s="72"/>
    </row>
    <row r="154" spans="1:5" ht="15.75" customHeight="1" x14ac:dyDescent="0.2">
      <c r="A154" s="3">
        <v>99</v>
      </c>
      <c r="B154" s="91" t="s">
        <v>148</v>
      </c>
      <c r="C154" s="99">
        <v>15000000</v>
      </c>
      <c r="D154" s="72"/>
      <c r="E154" s="72"/>
    </row>
    <row r="155" spans="1:5" ht="15.75" customHeight="1" x14ac:dyDescent="0.2">
      <c r="A155" s="3">
        <v>99</v>
      </c>
      <c r="B155" s="91" t="s">
        <v>149</v>
      </c>
      <c r="C155" s="99">
        <v>30000000</v>
      </c>
      <c r="D155" s="72"/>
      <c r="E155" s="72"/>
    </row>
    <row r="156" spans="1:5" ht="15.75" customHeight="1" x14ac:dyDescent="0.2">
      <c r="A156" s="3">
        <v>99</v>
      </c>
      <c r="B156" s="91" t="s">
        <v>150</v>
      </c>
      <c r="C156" s="99">
        <v>10000000</v>
      </c>
      <c r="D156" s="72"/>
      <c r="E156" s="72"/>
    </row>
    <row r="157" spans="1:5" ht="15.75" customHeight="1" x14ac:dyDescent="0.2">
      <c r="A157" s="3">
        <v>99</v>
      </c>
      <c r="B157" s="91" t="s">
        <v>151</v>
      </c>
      <c r="C157" s="99">
        <v>30000000</v>
      </c>
      <c r="D157" s="72"/>
      <c r="E157" s="72"/>
    </row>
    <row r="158" spans="1:5" ht="15.75" customHeight="1" x14ac:dyDescent="0.2">
      <c r="A158" s="3">
        <v>99</v>
      </c>
      <c r="B158" s="91" t="s">
        <v>152</v>
      </c>
      <c r="C158" s="99">
        <v>100000000</v>
      </c>
      <c r="D158" s="72"/>
      <c r="E158" s="72"/>
    </row>
    <row r="159" spans="1:5" ht="15.75" customHeight="1" x14ac:dyDescent="0.2">
      <c r="A159" s="3">
        <v>99</v>
      </c>
      <c r="B159" s="91" t="s">
        <v>153</v>
      </c>
      <c r="C159" s="99">
        <v>15000000</v>
      </c>
      <c r="D159" s="72"/>
      <c r="E159" s="72"/>
    </row>
    <row r="160" spans="1:5" ht="15.75" customHeight="1" x14ac:dyDescent="0.2">
      <c r="A160" s="3">
        <v>99</v>
      </c>
      <c r="B160" s="32" t="s">
        <v>475</v>
      </c>
      <c r="C160" s="99">
        <v>10000000</v>
      </c>
      <c r="D160" s="72"/>
      <c r="E160" s="72"/>
    </row>
    <row r="161" spans="1:5" ht="15.75" customHeight="1" x14ac:dyDescent="0.2">
      <c r="A161" s="3">
        <v>99</v>
      </c>
      <c r="B161" s="32" t="s">
        <v>476</v>
      </c>
      <c r="C161" s="99">
        <v>20000000</v>
      </c>
      <c r="D161" s="72"/>
      <c r="E161" s="72"/>
    </row>
    <row r="162" spans="1:5" ht="15.75" customHeight="1" x14ac:dyDescent="0.2">
      <c r="A162" s="3">
        <v>99</v>
      </c>
      <c r="B162" s="32" t="s">
        <v>477</v>
      </c>
      <c r="C162" s="99">
        <v>5000000</v>
      </c>
      <c r="D162" s="72"/>
      <c r="E162" s="72"/>
    </row>
    <row r="163" spans="1:5" ht="15.75" customHeight="1" x14ac:dyDescent="0.2">
      <c r="A163" s="3">
        <v>99</v>
      </c>
      <c r="B163" s="32" t="s">
        <v>478</v>
      </c>
      <c r="C163" s="99">
        <v>15000000</v>
      </c>
      <c r="D163" s="72"/>
      <c r="E163" s="72"/>
    </row>
    <row r="164" spans="1:5" ht="15.75" customHeight="1" x14ac:dyDescent="0.2">
      <c r="A164" s="3">
        <v>99</v>
      </c>
      <c r="B164" s="32" t="s">
        <v>479</v>
      </c>
      <c r="C164" s="99">
        <v>20000000</v>
      </c>
      <c r="D164" s="72"/>
      <c r="E164" s="72"/>
    </row>
    <row r="165" spans="1:5" s="20" customFormat="1" ht="15.75" customHeight="1" x14ac:dyDescent="0.2">
      <c r="A165" s="3">
        <v>99</v>
      </c>
      <c r="B165" s="39" t="s">
        <v>154</v>
      </c>
      <c r="C165" s="105">
        <f>SUM(C166:C192)</f>
        <v>1699509020</v>
      </c>
      <c r="D165" s="72"/>
      <c r="E165" s="71"/>
    </row>
    <row r="166" spans="1:5" ht="15.75" customHeight="1" x14ac:dyDescent="0.2">
      <c r="A166" s="3">
        <v>99</v>
      </c>
      <c r="B166" s="91" t="s">
        <v>155</v>
      </c>
      <c r="C166" s="99">
        <v>109050000</v>
      </c>
      <c r="D166" s="72"/>
      <c r="E166" s="72"/>
    </row>
    <row r="167" spans="1:5" ht="15.75" customHeight="1" x14ac:dyDescent="0.25">
      <c r="A167" s="3">
        <v>99</v>
      </c>
      <c r="B167" s="91" t="s">
        <v>156</v>
      </c>
      <c r="C167" s="100">
        <v>10000000</v>
      </c>
      <c r="D167" s="72"/>
      <c r="E167" s="72"/>
    </row>
    <row r="168" spans="1:5" ht="15.75" customHeight="1" x14ac:dyDescent="0.25">
      <c r="A168" s="3">
        <v>99</v>
      </c>
      <c r="B168" s="91" t="s">
        <v>157</v>
      </c>
      <c r="C168" s="100">
        <v>90000000</v>
      </c>
      <c r="D168" s="72"/>
      <c r="E168" s="72"/>
    </row>
    <row r="169" spans="1:5" ht="15.75" customHeight="1" x14ac:dyDescent="0.25">
      <c r="A169" s="3">
        <v>99</v>
      </c>
      <c r="B169" s="91" t="s">
        <v>158</v>
      </c>
      <c r="C169" s="100">
        <v>25000000</v>
      </c>
      <c r="D169" s="72"/>
      <c r="E169" s="72"/>
    </row>
    <row r="170" spans="1:5" ht="15.75" customHeight="1" x14ac:dyDescent="0.25">
      <c r="A170" s="3">
        <v>99</v>
      </c>
      <c r="B170" s="91" t="s">
        <v>159</v>
      </c>
      <c r="C170" s="100">
        <v>30000000</v>
      </c>
      <c r="D170" s="72"/>
      <c r="E170" s="72"/>
    </row>
    <row r="171" spans="1:5" ht="15.75" customHeight="1" x14ac:dyDescent="0.25">
      <c r="A171" s="3">
        <v>99</v>
      </c>
      <c r="B171" s="91" t="s">
        <v>160</v>
      </c>
      <c r="C171" s="100">
        <v>20000000</v>
      </c>
      <c r="D171" s="72"/>
      <c r="E171" s="72"/>
    </row>
    <row r="172" spans="1:5" ht="15.75" customHeight="1" x14ac:dyDescent="0.25">
      <c r="A172" s="3">
        <v>99</v>
      </c>
      <c r="B172" s="91" t="s">
        <v>161</v>
      </c>
      <c r="C172" s="100">
        <v>30000000</v>
      </c>
      <c r="D172" s="72"/>
      <c r="E172" s="72"/>
    </row>
    <row r="173" spans="1:5" ht="15.75" customHeight="1" x14ac:dyDescent="0.25">
      <c r="A173" s="3">
        <v>99</v>
      </c>
      <c r="B173" s="91" t="s">
        <v>162</v>
      </c>
      <c r="C173" s="100">
        <v>20000000</v>
      </c>
      <c r="D173" s="72"/>
      <c r="E173" s="72"/>
    </row>
    <row r="174" spans="1:5" ht="15.75" customHeight="1" x14ac:dyDescent="0.25">
      <c r="A174" s="3">
        <v>99</v>
      </c>
      <c r="B174" s="91" t="s">
        <v>163</v>
      </c>
      <c r="C174" s="100">
        <v>25000000</v>
      </c>
      <c r="D174" s="72"/>
      <c r="E174" s="72"/>
    </row>
    <row r="175" spans="1:5" ht="15.75" customHeight="1" x14ac:dyDescent="0.25">
      <c r="A175" s="3">
        <v>99</v>
      </c>
      <c r="B175" s="91" t="s">
        <v>164</v>
      </c>
      <c r="C175" s="100">
        <v>8000000</v>
      </c>
      <c r="D175" s="72"/>
      <c r="E175" s="72"/>
    </row>
    <row r="176" spans="1:5" ht="15.75" customHeight="1" x14ac:dyDescent="0.25">
      <c r="A176" s="3">
        <v>99</v>
      </c>
      <c r="B176" s="91" t="s">
        <v>165</v>
      </c>
      <c r="C176" s="100">
        <v>4500000</v>
      </c>
      <c r="D176" s="72"/>
      <c r="E176" s="72"/>
    </row>
    <row r="177" spans="1:5" ht="15.75" customHeight="1" x14ac:dyDescent="0.25">
      <c r="A177" s="3">
        <v>99</v>
      </c>
      <c r="B177" s="91" t="s">
        <v>166</v>
      </c>
      <c r="C177" s="100">
        <v>6000000</v>
      </c>
      <c r="D177" s="72"/>
      <c r="E177" s="72"/>
    </row>
    <row r="178" spans="1:5" ht="15.75" customHeight="1" x14ac:dyDescent="0.25">
      <c r="A178" s="3">
        <v>99</v>
      </c>
      <c r="B178" s="91" t="s">
        <v>167</v>
      </c>
      <c r="C178" s="100">
        <v>20000000</v>
      </c>
      <c r="D178" s="72"/>
      <c r="E178" s="72"/>
    </row>
    <row r="179" spans="1:5" ht="15.75" customHeight="1" x14ac:dyDescent="0.25">
      <c r="A179" s="3">
        <v>99</v>
      </c>
      <c r="B179" s="91" t="s">
        <v>168</v>
      </c>
      <c r="C179" s="100">
        <v>5000000</v>
      </c>
      <c r="D179" s="72"/>
      <c r="E179" s="72"/>
    </row>
    <row r="180" spans="1:5" ht="15.75" customHeight="1" x14ac:dyDescent="0.25">
      <c r="A180" s="3">
        <v>99</v>
      </c>
      <c r="B180" s="91" t="s">
        <v>169</v>
      </c>
      <c r="C180" s="100">
        <v>5000000</v>
      </c>
      <c r="D180" s="72"/>
      <c r="E180" s="72"/>
    </row>
    <row r="181" spans="1:5" ht="15.75" customHeight="1" x14ac:dyDescent="0.25">
      <c r="A181" s="3">
        <v>99</v>
      </c>
      <c r="B181" s="32" t="s">
        <v>455</v>
      </c>
      <c r="C181" s="100">
        <v>153000000</v>
      </c>
      <c r="D181" s="72"/>
      <c r="E181" s="72"/>
    </row>
    <row r="182" spans="1:5" ht="15.75" customHeight="1" x14ac:dyDescent="0.25">
      <c r="A182" s="3">
        <v>99</v>
      </c>
      <c r="B182" s="91" t="s">
        <v>170</v>
      </c>
      <c r="C182" s="100">
        <v>0</v>
      </c>
      <c r="D182" s="72"/>
      <c r="E182" s="72"/>
    </row>
    <row r="183" spans="1:5" ht="15.75" customHeight="1" x14ac:dyDescent="0.25">
      <c r="A183" s="3">
        <v>99</v>
      </c>
      <c r="B183" s="91" t="s">
        <v>171</v>
      </c>
      <c r="C183" s="100">
        <v>1138959020</v>
      </c>
      <c r="D183" s="72"/>
      <c r="E183" s="72"/>
    </row>
    <row r="184" spans="1:5" ht="15.75" customHeight="1" x14ac:dyDescent="0.25">
      <c r="A184" s="3">
        <v>99</v>
      </c>
      <c r="B184" s="91" t="s">
        <v>172</v>
      </c>
      <c r="C184" s="100">
        <v>0</v>
      </c>
      <c r="D184" s="72"/>
      <c r="E184" s="72"/>
    </row>
    <row r="185" spans="1:5" ht="15.75" customHeight="1" x14ac:dyDescent="0.25">
      <c r="A185" s="3">
        <v>99</v>
      </c>
      <c r="B185" s="91" t="s">
        <v>173</v>
      </c>
      <c r="C185" s="100">
        <v>0</v>
      </c>
      <c r="D185" s="72"/>
      <c r="E185" s="72"/>
    </row>
    <row r="186" spans="1:5" ht="15.75" customHeight="1" x14ac:dyDescent="0.25">
      <c r="A186" s="3">
        <v>99</v>
      </c>
      <c r="B186" s="91" t="s">
        <v>174</v>
      </c>
      <c r="C186" s="100">
        <v>0</v>
      </c>
      <c r="D186" s="72"/>
      <c r="E186" s="72"/>
    </row>
    <row r="187" spans="1:5" ht="15.75" customHeight="1" x14ac:dyDescent="0.25">
      <c r="A187" s="3">
        <v>99</v>
      </c>
      <c r="B187" s="91" t="s">
        <v>175</v>
      </c>
      <c r="C187" s="100">
        <v>0</v>
      </c>
      <c r="D187" s="72"/>
      <c r="E187" s="72"/>
    </row>
    <row r="188" spans="1:5" ht="15.75" customHeight="1" x14ac:dyDescent="0.25">
      <c r="A188" s="3">
        <v>99</v>
      </c>
      <c r="B188" s="91" t="s">
        <v>176</v>
      </c>
      <c r="C188" s="100">
        <v>0</v>
      </c>
      <c r="D188" s="72"/>
      <c r="E188" s="72"/>
    </row>
    <row r="189" spans="1:5" ht="15.75" customHeight="1" x14ac:dyDescent="0.25">
      <c r="A189" s="3">
        <v>99</v>
      </c>
      <c r="B189" s="91" t="s">
        <v>177</v>
      </c>
      <c r="C189" s="100">
        <v>0</v>
      </c>
      <c r="D189" s="72"/>
      <c r="E189" s="72"/>
    </row>
    <row r="190" spans="1:5" ht="15.75" customHeight="1" x14ac:dyDescent="0.25">
      <c r="A190" s="3">
        <v>99</v>
      </c>
      <c r="B190" s="91" t="s">
        <v>178</v>
      </c>
      <c r="C190" s="100">
        <v>0</v>
      </c>
      <c r="D190" s="72"/>
      <c r="E190" s="72"/>
    </row>
    <row r="191" spans="1:5" ht="15.75" customHeight="1" x14ac:dyDescent="0.25">
      <c r="A191" s="3">
        <v>99</v>
      </c>
      <c r="B191" s="91" t="s">
        <v>179</v>
      </c>
      <c r="C191" s="100">
        <v>0</v>
      </c>
      <c r="D191" s="72"/>
      <c r="E191" s="72"/>
    </row>
    <row r="192" spans="1:5" ht="15.75" customHeight="1" x14ac:dyDescent="0.25">
      <c r="A192" s="3">
        <v>99</v>
      </c>
      <c r="B192" s="91" t="s">
        <v>180</v>
      </c>
      <c r="C192" s="100">
        <v>0</v>
      </c>
      <c r="D192" s="72"/>
      <c r="E192" s="72"/>
    </row>
    <row r="193" spans="1:5" s="20" customFormat="1" ht="15.75" customHeight="1" x14ac:dyDescent="0.2">
      <c r="A193" s="15">
        <v>99</v>
      </c>
      <c r="B193" s="39" t="s">
        <v>83</v>
      </c>
      <c r="C193" s="96">
        <f>C194+C195+C196</f>
        <v>1986170633</v>
      </c>
      <c r="D193" s="72"/>
      <c r="E193" s="71"/>
    </row>
    <row r="194" spans="1:5" s="20" customFormat="1" ht="15.75" customHeight="1" x14ac:dyDescent="0.2">
      <c r="A194" s="15">
        <v>99</v>
      </c>
      <c r="B194" s="39" t="s">
        <v>84</v>
      </c>
      <c r="C194" s="96">
        <v>5000000</v>
      </c>
      <c r="D194" s="72"/>
      <c r="E194" s="71"/>
    </row>
    <row r="195" spans="1:5" s="20" customFormat="1" ht="15.75" customHeight="1" x14ac:dyDescent="0.2">
      <c r="A195" s="15">
        <v>99</v>
      </c>
      <c r="B195" s="39" t="s">
        <v>85</v>
      </c>
      <c r="C195" s="96">
        <v>619574372</v>
      </c>
      <c r="D195" s="72"/>
      <c r="E195" s="71"/>
    </row>
    <row r="196" spans="1:5" s="20" customFormat="1" ht="15.75" customHeight="1" x14ac:dyDescent="0.2">
      <c r="A196" s="15">
        <v>99</v>
      </c>
      <c r="B196" s="39" t="s">
        <v>86</v>
      </c>
      <c r="C196" s="96">
        <f>SUM(C197:C206)</f>
        <v>1361596261</v>
      </c>
      <c r="D196" s="72"/>
      <c r="E196" s="71"/>
    </row>
    <row r="197" spans="1:5" ht="15.75" customHeight="1" x14ac:dyDescent="0.2">
      <c r="A197" s="3">
        <v>99</v>
      </c>
      <c r="B197" s="91" t="s">
        <v>181</v>
      </c>
      <c r="C197" s="95">
        <v>550000000</v>
      </c>
      <c r="D197" s="72"/>
      <c r="E197" s="72"/>
    </row>
    <row r="198" spans="1:5" ht="15.75" customHeight="1" x14ac:dyDescent="0.2">
      <c r="A198" s="3">
        <v>99</v>
      </c>
      <c r="B198" s="91" t="s">
        <v>182</v>
      </c>
      <c r="C198" s="95">
        <v>90000000</v>
      </c>
      <c r="D198" s="72"/>
      <c r="E198" s="72"/>
    </row>
    <row r="199" spans="1:5" ht="15.75" customHeight="1" x14ac:dyDescent="0.25">
      <c r="A199" s="3">
        <v>99</v>
      </c>
      <c r="B199" s="91" t="s">
        <v>183</v>
      </c>
      <c r="C199" s="100">
        <v>15000000</v>
      </c>
      <c r="D199" s="72"/>
      <c r="E199" s="72"/>
    </row>
    <row r="200" spans="1:5" ht="15.75" customHeight="1" x14ac:dyDescent="0.25">
      <c r="A200" s="3">
        <v>99</v>
      </c>
      <c r="B200" s="32" t="s">
        <v>460</v>
      </c>
      <c r="C200" s="100">
        <v>254000000</v>
      </c>
      <c r="D200" s="72"/>
      <c r="E200" s="72"/>
    </row>
    <row r="201" spans="1:5" ht="15.75" customHeight="1" x14ac:dyDescent="0.25">
      <c r="A201" s="3">
        <v>99</v>
      </c>
      <c r="B201" s="32" t="s">
        <v>461</v>
      </c>
      <c r="C201" s="100">
        <v>20725665</v>
      </c>
      <c r="D201" s="72"/>
      <c r="E201" s="72"/>
    </row>
    <row r="202" spans="1:5" ht="15.75" customHeight="1" x14ac:dyDescent="0.25">
      <c r="A202" s="3">
        <v>99</v>
      </c>
      <c r="B202" s="32" t="s">
        <v>462</v>
      </c>
      <c r="C202" s="100">
        <v>60000000</v>
      </c>
      <c r="D202" s="72"/>
      <c r="E202" s="72"/>
    </row>
    <row r="203" spans="1:5" ht="15.75" customHeight="1" x14ac:dyDescent="0.25">
      <c r="A203" s="3">
        <v>99</v>
      </c>
      <c r="B203" s="32" t="s">
        <v>463</v>
      </c>
      <c r="C203" s="100">
        <v>69028541</v>
      </c>
      <c r="D203" s="72"/>
      <c r="E203" s="72"/>
    </row>
    <row r="204" spans="1:5" ht="15.75" customHeight="1" x14ac:dyDescent="0.25">
      <c r="A204" s="3">
        <v>99</v>
      </c>
      <c r="B204" s="32" t="s">
        <v>464</v>
      </c>
      <c r="C204" s="100">
        <v>302842055</v>
      </c>
      <c r="D204" s="72"/>
      <c r="E204" s="72"/>
    </row>
    <row r="205" spans="1:5" ht="15.75" customHeight="1" x14ac:dyDescent="0.25">
      <c r="A205" s="3">
        <v>99</v>
      </c>
      <c r="B205" s="32" t="s">
        <v>465</v>
      </c>
      <c r="C205" s="100">
        <v>0</v>
      </c>
      <c r="D205" s="72"/>
      <c r="E205" s="72"/>
    </row>
    <row r="206" spans="1:5" ht="15.75" customHeight="1" x14ac:dyDescent="0.25">
      <c r="A206" s="3">
        <v>99</v>
      </c>
      <c r="B206" s="32" t="s">
        <v>466</v>
      </c>
      <c r="C206" s="100">
        <v>0</v>
      </c>
      <c r="D206" s="72"/>
      <c r="E206" s="72"/>
    </row>
    <row r="207" spans="1:5" s="20" customFormat="1" ht="15.75" customHeight="1" x14ac:dyDescent="0.2">
      <c r="A207" s="15">
        <v>99</v>
      </c>
      <c r="B207" s="15" t="s">
        <v>87</v>
      </c>
      <c r="C207" s="59">
        <f>C208+C232</f>
        <v>1042795588</v>
      </c>
      <c r="D207" s="71"/>
      <c r="E207" s="71"/>
    </row>
    <row r="208" spans="1:5" ht="15.75" customHeight="1" x14ac:dyDescent="0.2">
      <c r="A208" s="3">
        <v>99</v>
      </c>
      <c r="B208" s="15" t="s">
        <v>193</v>
      </c>
      <c r="C208" s="59">
        <f>C209+C216</f>
        <v>1042795588</v>
      </c>
      <c r="D208" s="72"/>
      <c r="E208" s="72"/>
    </row>
    <row r="209" spans="1:5" ht="15.75" customHeight="1" x14ac:dyDescent="0.2">
      <c r="A209" s="3">
        <v>99</v>
      </c>
      <c r="B209" s="15" t="s">
        <v>187</v>
      </c>
      <c r="C209" s="59">
        <f>SUM(C210:C215)</f>
        <v>374116000</v>
      </c>
      <c r="D209" s="72"/>
      <c r="E209" s="72"/>
    </row>
    <row r="210" spans="1:5" ht="15.75" customHeight="1" x14ac:dyDescent="0.2">
      <c r="A210" s="3">
        <v>99</v>
      </c>
      <c r="B210" s="32" t="s">
        <v>449</v>
      </c>
      <c r="C210" s="95">
        <v>6000000</v>
      </c>
      <c r="D210" s="72"/>
      <c r="E210" s="72"/>
    </row>
    <row r="211" spans="1:5" ht="15.75" customHeight="1" x14ac:dyDescent="0.2">
      <c r="A211" s="3">
        <v>99</v>
      </c>
      <c r="B211" s="32" t="s">
        <v>456</v>
      </c>
      <c r="C211" s="95">
        <v>20000000</v>
      </c>
      <c r="D211" s="72"/>
      <c r="E211" s="72"/>
    </row>
    <row r="212" spans="1:5" ht="15.75" customHeight="1" x14ac:dyDescent="0.2">
      <c r="A212" s="3">
        <v>99</v>
      </c>
      <c r="B212" s="32" t="s">
        <v>457</v>
      </c>
      <c r="C212" s="95">
        <v>70000000</v>
      </c>
      <c r="D212" s="72"/>
      <c r="E212" s="72"/>
    </row>
    <row r="213" spans="1:5" ht="15.75" customHeight="1" x14ac:dyDescent="0.2">
      <c r="A213" s="3">
        <v>99</v>
      </c>
      <c r="B213" s="32" t="s">
        <v>189</v>
      </c>
      <c r="C213" s="95">
        <v>103116000</v>
      </c>
      <c r="D213" s="72"/>
      <c r="E213" s="72"/>
    </row>
    <row r="214" spans="1:5" ht="15.75" customHeight="1" x14ac:dyDescent="0.2">
      <c r="A214" s="3">
        <v>99</v>
      </c>
      <c r="B214" s="32" t="s">
        <v>190</v>
      </c>
      <c r="C214" s="95">
        <v>0</v>
      </c>
      <c r="D214" s="72"/>
      <c r="E214" s="72"/>
    </row>
    <row r="215" spans="1:5" ht="15.75" customHeight="1" x14ac:dyDescent="0.2">
      <c r="A215" s="3">
        <v>99</v>
      </c>
      <c r="B215" s="32" t="s">
        <v>191</v>
      </c>
      <c r="C215" s="95">
        <v>175000000</v>
      </c>
      <c r="D215" s="72"/>
      <c r="E215" s="72"/>
    </row>
    <row r="216" spans="1:5" ht="15.75" customHeight="1" x14ac:dyDescent="0.2">
      <c r="A216" s="3">
        <v>99</v>
      </c>
      <c r="B216" s="15" t="s">
        <v>261</v>
      </c>
      <c r="C216" s="59">
        <f>SUM(C217:C231)</f>
        <v>668679588</v>
      </c>
      <c r="D216" s="72"/>
      <c r="E216" s="72"/>
    </row>
    <row r="217" spans="1:5" ht="15.75" customHeight="1" x14ac:dyDescent="0.2">
      <c r="A217" s="3">
        <v>99</v>
      </c>
      <c r="B217" s="32" t="s">
        <v>248</v>
      </c>
      <c r="C217" s="95">
        <v>258621000</v>
      </c>
      <c r="D217" s="72"/>
      <c r="E217" s="72"/>
    </row>
    <row r="218" spans="1:5" ht="15.75" customHeight="1" x14ac:dyDescent="0.2">
      <c r="A218" s="3">
        <v>99</v>
      </c>
      <c r="B218" s="32" t="s">
        <v>262</v>
      </c>
      <c r="C218" s="95">
        <v>64808299</v>
      </c>
      <c r="D218" s="72"/>
      <c r="E218" s="72"/>
    </row>
    <row r="219" spans="1:5" ht="15.75" customHeight="1" x14ac:dyDescent="0.2">
      <c r="A219" s="3">
        <v>99</v>
      </c>
      <c r="B219" s="32" t="s">
        <v>249</v>
      </c>
      <c r="C219" s="95">
        <v>44500000</v>
      </c>
      <c r="D219" s="72"/>
      <c r="E219" s="72"/>
    </row>
    <row r="220" spans="1:5" ht="15.75" customHeight="1" x14ac:dyDescent="0.2">
      <c r="A220" s="3">
        <v>99</v>
      </c>
      <c r="B220" s="3" t="s">
        <v>250</v>
      </c>
      <c r="C220" s="61"/>
      <c r="D220" s="72"/>
      <c r="E220" s="72"/>
    </row>
    <row r="221" spans="1:5" ht="15.75" customHeight="1" x14ac:dyDescent="0.2">
      <c r="A221" s="3">
        <v>99</v>
      </c>
      <c r="B221" s="32" t="s">
        <v>251</v>
      </c>
      <c r="C221" s="95">
        <v>20000000</v>
      </c>
      <c r="D221" s="72"/>
      <c r="E221" s="72"/>
    </row>
    <row r="222" spans="1:5" ht="15.75" customHeight="1" x14ac:dyDescent="0.2">
      <c r="A222" s="3">
        <v>99</v>
      </c>
      <c r="B222" s="32" t="s">
        <v>252</v>
      </c>
      <c r="C222" s="95">
        <v>7000000</v>
      </c>
      <c r="D222" s="72"/>
      <c r="E222" s="72"/>
    </row>
    <row r="223" spans="1:5" ht="15.75" customHeight="1" x14ac:dyDescent="0.2">
      <c r="A223" s="3">
        <v>99</v>
      </c>
      <c r="B223" s="32" t="s">
        <v>253</v>
      </c>
      <c r="C223" s="95">
        <v>5000000</v>
      </c>
      <c r="D223" s="72"/>
      <c r="E223" s="72"/>
    </row>
    <row r="224" spans="1:5" ht="15.75" customHeight="1" x14ac:dyDescent="0.2">
      <c r="A224" s="3">
        <v>99</v>
      </c>
      <c r="B224" s="32" t="s">
        <v>254</v>
      </c>
      <c r="C224" s="95">
        <v>5000000</v>
      </c>
      <c r="D224" s="72"/>
      <c r="E224" s="72"/>
    </row>
    <row r="225" spans="1:67" ht="15.75" customHeight="1" x14ac:dyDescent="0.2">
      <c r="A225" s="3">
        <v>99</v>
      </c>
      <c r="B225" s="32" t="s">
        <v>255</v>
      </c>
      <c r="C225" s="95">
        <v>1300000</v>
      </c>
      <c r="D225" s="72"/>
      <c r="E225" s="72"/>
    </row>
    <row r="226" spans="1:67" ht="15.75" customHeight="1" x14ac:dyDescent="0.2">
      <c r="A226" s="3">
        <v>99</v>
      </c>
      <c r="B226" s="32" t="s">
        <v>256</v>
      </c>
      <c r="C226" s="95">
        <v>262450289</v>
      </c>
      <c r="D226" s="72"/>
      <c r="E226" s="72"/>
    </row>
    <row r="227" spans="1:67" ht="15.75" customHeight="1" x14ac:dyDescent="0.2">
      <c r="A227" s="3">
        <v>99</v>
      </c>
      <c r="B227" s="3" t="s">
        <v>257</v>
      </c>
      <c r="C227" s="61">
        <v>0</v>
      </c>
      <c r="D227" s="72"/>
      <c r="E227" s="72"/>
    </row>
    <row r="228" spans="1:67" ht="15.75" customHeight="1" x14ac:dyDescent="0.2">
      <c r="A228" s="3">
        <v>99</v>
      </c>
      <c r="B228" s="3" t="s">
        <v>258</v>
      </c>
      <c r="C228" s="61">
        <v>0</v>
      </c>
      <c r="D228" s="72"/>
      <c r="E228" s="72"/>
    </row>
    <row r="229" spans="1:67" ht="15.75" customHeight="1" x14ac:dyDescent="0.2">
      <c r="A229" s="3">
        <v>99</v>
      </c>
      <c r="B229" s="3" t="s">
        <v>259</v>
      </c>
      <c r="C229" s="61">
        <v>0</v>
      </c>
      <c r="D229" s="72"/>
      <c r="E229" s="72"/>
    </row>
    <row r="230" spans="1:67" ht="15.75" customHeight="1" x14ac:dyDescent="0.2">
      <c r="A230" s="3">
        <v>99</v>
      </c>
      <c r="B230" s="3" t="s">
        <v>260</v>
      </c>
      <c r="C230" s="61">
        <v>0</v>
      </c>
      <c r="D230" s="72"/>
      <c r="E230" s="72"/>
    </row>
    <row r="231" spans="1:67" ht="15.75" customHeight="1" x14ac:dyDescent="0.2">
      <c r="A231" s="3">
        <v>99</v>
      </c>
      <c r="B231" s="3" t="s">
        <v>448</v>
      </c>
      <c r="C231" s="61">
        <v>0</v>
      </c>
      <c r="D231" s="72"/>
      <c r="E231" s="72"/>
    </row>
    <row r="232" spans="1:67" s="20" customFormat="1" ht="15.75" customHeight="1" x14ac:dyDescent="0.2">
      <c r="A232" s="15">
        <v>99</v>
      </c>
      <c r="B232" s="15" t="s">
        <v>185</v>
      </c>
      <c r="C232" s="59">
        <f>SUM(C233:C236)</f>
        <v>0</v>
      </c>
      <c r="D232" s="71"/>
      <c r="E232" s="71"/>
    </row>
    <row r="233" spans="1:67" ht="15.75" customHeight="1" x14ac:dyDescent="0.25">
      <c r="A233" s="3">
        <v>99</v>
      </c>
      <c r="B233" s="3" t="s">
        <v>186</v>
      </c>
      <c r="C233" s="80">
        <v>0</v>
      </c>
      <c r="D233" s="72"/>
      <c r="E233" s="72"/>
    </row>
    <row r="234" spans="1:67" ht="15.75" customHeight="1" x14ac:dyDescent="0.25">
      <c r="A234" s="3">
        <v>99</v>
      </c>
      <c r="B234" s="3" t="s">
        <v>237</v>
      </c>
      <c r="C234" s="80">
        <v>0</v>
      </c>
      <c r="D234" s="72"/>
      <c r="E234" s="72"/>
    </row>
    <row r="235" spans="1:67" ht="15.75" customHeight="1" x14ac:dyDescent="0.25">
      <c r="A235" s="3">
        <v>99</v>
      </c>
      <c r="B235" s="3" t="s">
        <v>450</v>
      </c>
      <c r="C235" s="80">
        <v>0</v>
      </c>
      <c r="D235" s="72"/>
      <c r="E235" s="72"/>
    </row>
    <row r="236" spans="1:67" ht="15.75" customHeight="1" x14ac:dyDescent="0.25">
      <c r="A236" s="3">
        <v>99</v>
      </c>
      <c r="B236" s="3" t="s">
        <v>451</v>
      </c>
      <c r="C236" s="80">
        <v>0</v>
      </c>
      <c r="D236" s="72"/>
      <c r="E236" s="72"/>
    </row>
    <row r="237" spans="1:67" s="25" customFormat="1" ht="15.75" customHeight="1" x14ac:dyDescent="0.25">
      <c r="A237" s="22">
        <v>99</v>
      </c>
      <c r="B237" s="22" t="s">
        <v>88</v>
      </c>
      <c r="C237" s="83">
        <f>SUM(C238:C239)</f>
        <v>2056111015</v>
      </c>
      <c r="D237" s="70"/>
      <c r="E237" s="70"/>
    </row>
    <row r="238" spans="1:67" ht="15.75" customHeight="1" x14ac:dyDescent="0.2">
      <c r="A238" s="3">
        <v>99</v>
      </c>
      <c r="B238" s="13" t="s">
        <v>192</v>
      </c>
      <c r="C238" s="61">
        <v>256111015</v>
      </c>
      <c r="D238" s="72"/>
      <c r="E238" s="72"/>
    </row>
    <row r="239" spans="1:67" ht="15.75" customHeight="1" x14ac:dyDescent="0.2">
      <c r="A239" s="7">
        <v>99</v>
      </c>
      <c r="B239" s="36" t="s">
        <v>194</v>
      </c>
      <c r="C239" s="61">
        <v>1800000000</v>
      </c>
      <c r="D239" s="72"/>
      <c r="E239" s="72"/>
    </row>
    <row r="240" spans="1:67" ht="15" customHeight="1" x14ac:dyDescent="0.2">
      <c r="B240" s="47" t="s">
        <v>282</v>
      </c>
      <c r="C240" s="84">
        <f>C3+C26+C39+C42+C121+C193+C207+C237</f>
        <v>39312047590</v>
      </c>
      <c r="D240" s="85"/>
      <c r="E240" s="85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3" spans="61:67" ht="15" customHeight="1" x14ac:dyDescent="0.2">
      <c r="BI243" s="12"/>
      <c r="BJ243" s="12"/>
      <c r="BK243" s="12"/>
      <c r="BL243" s="12"/>
      <c r="BM243" s="12"/>
      <c r="BO243" s="12"/>
    </row>
  </sheetData>
  <pageMargins left="0.23622047244094491" right="0.23622047244094491" top="0.39370078740157483" bottom="0.27559055118110237" header="0" footer="0"/>
  <pageSetup paperSize="8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2025 BEVÉTEL</vt:lpstr>
      <vt:lpstr>2025 KIADÁS</vt:lpstr>
      <vt:lpstr>2024 BEVÉTEL</vt:lpstr>
      <vt:lpstr>2024 KIADÁS</vt:lpstr>
      <vt:lpstr>'2024 BEVÉTEL'!Nyomtatási_terület</vt:lpstr>
      <vt:lpstr>'2025 BEVÉTEL'!Nyomtatási_terület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Suller-Koltai Barbara</dc:creator>
  <cp:lastModifiedBy>Suller-Koltai Barbara</cp:lastModifiedBy>
  <cp:lastPrinted>2025-01-09T11:21:54Z</cp:lastPrinted>
  <dcterms:created xsi:type="dcterms:W3CDTF">2024-12-12T06:45:28Z</dcterms:created>
  <dcterms:modified xsi:type="dcterms:W3CDTF">2025-06-17T08:25:47Z</dcterms:modified>
</cp:coreProperties>
</file>